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barreira\"/>
    </mc:Choice>
  </mc:AlternateContent>
  <xr:revisionPtr revIDLastSave="0" documentId="13_ncr:1_{EE6D3BEC-52F3-468F-8AD8-EE4AF9ACDB8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rçamento" sheetId="1" r:id="rId1"/>
    <sheet name="13.5" sheetId="2" r:id="rId2"/>
    <sheet name="13.5.1" sheetId="3" r:id="rId3"/>
    <sheet name="13.5.2" sheetId="4" r:id="rId4"/>
    <sheet name="13.5.3" sheetId="5" r:id="rId5"/>
    <sheet name="13.5.4" sheetId="6" r:id="rId6"/>
    <sheet name="13.5.5" sheetId="7" r:id="rId7"/>
    <sheet name="13.5.6" sheetId="8" r:id="rId8"/>
    <sheet name="13.5.7" sheetId="9" r:id="rId9"/>
    <sheet name="13.5.8" sheetId="10" r:id="rId10"/>
    <sheet name="13.5.9" sheetId="11" r:id="rId11"/>
    <sheet name="13.5.10" sheetId="12" r:id="rId12"/>
    <sheet name="13.5.11" sheetId="13" r:id="rId13"/>
    <sheet name="13.5.12" sheetId="14" r:id="rId14"/>
    <sheet name="13.5.13" sheetId="15" r:id="rId15"/>
    <sheet name="13.5.14" sheetId="16" r:id="rId16"/>
    <sheet name="13.5.1E" sheetId="17" r:id="rId17"/>
    <sheet name="13.5.2E" sheetId="18" r:id="rId18"/>
    <sheet name="13.5.3E" sheetId="19" r:id="rId19"/>
    <sheet name="13.5.4E" sheetId="20" r:id="rId20"/>
    <sheet name="13.5.5E" sheetId="21" r:id="rId21"/>
    <sheet name="13.5.6E" sheetId="22" r:id="rId22"/>
    <sheet name="13.5.7E" sheetId="23" r:id="rId23"/>
    <sheet name="13.5.8E" sheetId="24" r:id="rId24"/>
    <sheet name="13.5.9E" sheetId="25" r:id="rId25"/>
    <sheet name="13.5.10E" sheetId="26" r:id="rId26"/>
    <sheet name="13.5.11E" sheetId="27" r:id="rId27"/>
    <sheet name="13.5.12E" sheetId="28" r:id="rId28"/>
    <sheet name="13.5.13E" sheetId="29" r:id="rId29"/>
    <sheet name="13.5.14E" sheetId="30" r:id="rId3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0" l="1"/>
  <c r="C12" i="30"/>
  <c r="E8" i="29"/>
  <c r="C8" i="29"/>
  <c r="E8" i="28"/>
  <c r="C8" i="28"/>
  <c r="E53" i="27"/>
  <c r="C53" i="27"/>
  <c r="E220" i="26"/>
  <c r="C220" i="26"/>
  <c r="E124" i="25"/>
  <c r="C124" i="25"/>
  <c r="E27" i="24"/>
  <c r="C27" i="24"/>
  <c r="E9" i="23"/>
  <c r="C9" i="23"/>
  <c r="E9" i="22"/>
  <c r="C9" i="22"/>
  <c r="E15" i="21"/>
  <c r="C15" i="21"/>
  <c r="E30" i="20"/>
  <c r="C30" i="20"/>
  <c r="E12" i="20"/>
  <c r="C12" i="20"/>
  <c r="E12" i="19"/>
  <c r="C12" i="19"/>
  <c r="E16" i="18"/>
  <c r="C16" i="18"/>
  <c r="E66" i="17"/>
  <c r="C66" i="17"/>
  <c r="E55" i="17"/>
  <c r="C55" i="17"/>
  <c r="E38" i="17"/>
  <c r="C38" i="17"/>
  <c r="E27" i="17"/>
  <c r="C27" i="17"/>
  <c r="E9" i="16"/>
  <c r="C9" i="16"/>
  <c r="E9" i="15"/>
  <c r="C9" i="15"/>
  <c r="E9" i="14"/>
  <c r="C9" i="14"/>
  <c r="E9" i="13"/>
  <c r="C9" i="13"/>
  <c r="E9" i="12"/>
  <c r="C9" i="12"/>
  <c r="E9" i="11"/>
  <c r="C9" i="11"/>
  <c r="E9" i="10"/>
  <c r="C9" i="10"/>
  <c r="E9" i="9"/>
  <c r="C9" i="9"/>
  <c r="E9" i="8"/>
  <c r="C9" i="8"/>
  <c r="E9" i="7"/>
  <c r="C9" i="7"/>
  <c r="E10" i="6"/>
  <c r="C10" i="6"/>
  <c r="E9" i="5"/>
  <c r="C9" i="5"/>
  <c r="E9" i="4"/>
  <c r="C9" i="4"/>
  <c r="E12" i="3"/>
  <c r="C12" i="3"/>
</calcChain>
</file>

<file path=xl/sharedStrings.xml><?xml version="1.0" encoding="utf-8"?>
<sst xmlns="http://schemas.openxmlformats.org/spreadsheetml/2006/main" count="3747" uniqueCount="584">
  <si>
    <t>Cópia de: 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</si>
  <si>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</si>
  <si>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</si>
  <si>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</si>
  <si>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</si>
  <si>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</si>
  <si>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</si>
  <si>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</si>
  <si>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</si>
  <si>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</si>
  <si>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13.5</t>
  </si>
  <si>
    <t>CLIMATIZAÇÃO E  AR CONDICIONADO</t>
  </si>
  <si>
    <t>13.5.1</t>
  </si>
  <si>
    <t>15.005.0215-0</t>
  </si>
  <si>
    <t>EMOP</t>
  </si>
  <si>
    <t>ASSENTAMENTO DE AR-CONDICIONADO SPLIT DE 9000 A 30000 BTU/H, COM 1 CONDENSADOR E 1 EVAPORADOR,CONFORME ABNT NBR 16655,(VI DE FORNECIMENTO DO APARELHO NA FAMILIA 18.030) INCLUSIVE ACE SSORIOS DE FIXACAO,EXCLUSIVE ALIMENTACAO ELETRICA E INTERLIG ACAO CONDENSADOR/EVAPORADOR (VIDE ITEM 15.005.0240)</t>
  </si>
  <si>
    <t>un</t>
  </si>
  <si>
    <t>32,00</t>
  </si>
  <si>
    <t>13.5.2</t>
  </si>
  <si>
    <t>103261</t>
  </si>
  <si>
    <t>SINAPI</t>
  </si>
  <si>
    <t>AR CONDICIONADO SPLIT INVERTER, PISO TETO, 36000 BTU/H, CICLO FRIO - FORNECIMENTO E INSTALAÇÃO. AF_11/2021_PSE</t>
  </si>
  <si>
    <t>9,00</t>
  </si>
  <si>
    <t>13.5.3</t>
  </si>
  <si>
    <t>103263</t>
  </si>
  <si>
    <t>AR CONDICIONADO SPLIT INVERTER, PISO TETO, 48000 BTU/H, CICLO FRIO - FORNECIMENTO E INSTALAÇÃO. AF_11/2021_PE</t>
  </si>
  <si>
    <t>5,00</t>
  </si>
  <si>
    <t>13.5.4</t>
  </si>
  <si>
    <t>15.005.0220-0</t>
  </si>
  <si>
    <t>ASSENTAMENTO DE AR CONDICIONADO SPLIT DE 36000 A 60000 BTU/H,COM 1 CONDENSADOR E 1 EVAPORADOR,CONFORME ABNT NBR 16655,(VIDE FORNECIMENTO DO APARELHO NA FAMILIA 18.030) INCLUSIVE ACESSORIOS DE FIXACAO,EXCLUSIVE ALIMENTACAO ELETRICA E INTERLIGACAO AO CONDENSADOR/EVAPORADOR (VIDE ITEM 15.005.0245)</t>
  </si>
  <si>
    <t>14,00</t>
  </si>
  <si>
    <t>13.5.5</t>
  </si>
  <si>
    <t>18.030.0008-0</t>
  </si>
  <si>
    <t>CONDICIONADOR DE AR TIPO SPLIT 30000 BTU'S COMPREENDENDO 1 C ONDENSADOR E 1 EVAPORADOR(VIDE INSTALACAO,ASSENTAMENTO E INT ERLIGACOES FAMILIA 15.005).FORNECIMENTO</t>
  </si>
  <si>
    <t>8,00</t>
  </si>
  <si>
    <t>13.5.6</t>
  </si>
  <si>
    <t>18.030.0003-0</t>
  </si>
  <si>
    <t>CONDICIONADOR DE AR TIPO SPLIT 18000 BTU'S COMPREENDENDO 1 C ONDENSADOR E 1 EVAPORADOR(VIDE INSTALACAO,ASSENTAMENTO E INT ERLIGACOES FAMILIA 15.005).FORNECIMENTO</t>
  </si>
  <si>
    <t>2,00</t>
  </si>
  <si>
    <t>13.5.7</t>
  </si>
  <si>
    <t>18.030.0002-0</t>
  </si>
  <si>
    <t>CONDICIONADOR DE AR TIPO SPLIT 12000 BTU'S COMPREENDENDO 1 C ONDENSADOR E 1 EVAPORADOR(VIDE INSTALACAO,ASSENTAMENTO E INT ERLIGACOES FAMILIA 15.005).FORNECIMENTO</t>
  </si>
  <si>
    <t>13.5.8</t>
  </si>
  <si>
    <t>18.030.0005-0</t>
  </si>
  <si>
    <t>CONDICIONADOR DE AR TIPO SPLIT 24000 BTU'S COMPREENDENDO 1 C ONDENSADOR E 1 EVAPORADOR(VIDE INSTALACAO,ASSENTAMENTO E INT ERLIGACOES FAMILIA 15.005).FORNECIMENTO</t>
  </si>
  <si>
    <t>20,00</t>
  </si>
  <si>
    <t>13.5.9</t>
  </si>
  <si>
    <t>15.005.0245-0</t>
  </si>
  <si>
    <t>TUBULACAO EM COBRE PARA INTERLIGACAO DE SPLIT AO CONDENSADOR /EVAPORADOR,CONFORME ABNT NBR 16655,INCLUSIVE ISOLAMENTO TER MICO,ALIMENTACAO ELETRICA,CONEXOES E FIXACAO,PARA APARELHOS DE 36000 A 60000 BTU/H.FORNECIMENTO E INSTALACAO</t>
  </si>
  <si>
    <t>m</t>
  </si>
  <si>
    <t>224,79</t>
  </si>
  <si>
    <t>13.5.10</t>
  </si>
  <si>
    <t>15.005.0240-0</t>
  </si>
  <si>
    <t>TUBULACAO EM COBRE PARA INTERLIGACAO DE SPLIT AO CONDENSADOR /EVAPORADOR,CONFORME ABNT NBR 16655,INCLUSIVE ISOLAMENTO TER MICO,ALIMENTACAO ELETRICA,CONEXOES E FIXACAO,PARA APARELHOS DE 9000 A 30000 BTU/H.FORNECIMENTO E INSTALACAO</t>
  </si>
  <si>
    <t>365,93</t>
  </si>
  <si>
    <t>13.5.11</t>
  </si>
  <si>
    <t>COT. Split</t>
  </si>
  <si>
    <t>Emp</t>
  </si>
  <si>
    <t>Caixa de passagem polar Split 39LX22AXP6 Sem Tampa Frotal</t>
  </si>
  <si>
    <t>46,00</t>
  </si>
  <si>
    <t>13.5.12</t>
  </si>
  <si>
    <t>18.016.0001-0</t>
  </si>
  <si>
    <t>COIFA DE ACO INOX AISI 304/444(#20),NAS DIMENSOES 2,30X1,30X 0,60M(COCCAO),COM CALHA COLETORA DE GORDURA EM TODO PERIMETR O COM DRENO PLUGADO,SUPORTE DE FIXACAO E BOCAIS FLANGEADOS(F OGAO INDUSTRIAL DE 8 BOCAS).FORNECIMENTO E COLOCACAO</t>
  </si>
  <si>
    <t>1,00</t>
  </si>
  <si>
    <t>13.5.13</t>
  </si>
  <si>
    <t>070873</t>
  </si>
  <si>
    <t>SBC</t>
  </si>
  <si>
    <t>EXAUSTOR CENTRIFUGO LIMIT-LOAD SIMPLES MOD:GTS-200 ARRANJO 1</t>
  </si>
  <si>
    <t>13.5.14</t>
  </si>
  <si>
    <t>15.005.0253-0</t>
  </si>
  <si>
    <t>DUTO PARA CONDICIONAMENTO DE AR,CHAVETADO EM CHAPA DE ACO GA LVANIZADO,NAS DIVERSAS BITOLAS,CONFORME ABNT NBR 16401,ISOLA DO COM MANTA DE LA DE VIDRO,REVESTIDA COM FOLHA DE ALUMINIO, INCLUINDO CINTAS,FITAS,SUPORTES PINTADOS,DIFUSORES E GRELHAS EM ALUMINIO EXTRUDADO E DEMAIS ITENS NECESSARIOS.FORNECIMEN TO E COLOCACAO</t>
  </si>
  <si>
    <t>kg</t>
  </si>
  <si>
    <t>468,33</t>
  </si>
  <si>
    <t>32</t>
  </si>
  <si>
    <t>Resumo do Critério</t>
  </si>
  <si>
    <t>Tipo</t>
  </si>
  <si>
    <t>Elementos</t>
  </si>
  <si>
    <t>Nome do Subcritério</t>
  </si>
  <si>
    <t>Categoria</t>
  </si>
  <si>
    <t>Equipamento mecânico (Altura)</t>
  </si>
  <si>
    <t>Equipamento mecânico (Alt)</t>
  </si>
  <si>
    <t/>
  </si>
  <si>
    <t>Adicionar a</t>
  </si>
  <si>
    <t>Seleção</t>
  </si>
  <si>
    <t>Altura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</si>
  <si>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</si>
  <si>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</si>
  <si>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</si>
  <si>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</si>
  <si>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</si>
  <si>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</si>
  <si>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</si>
  <si>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HVAC_Conjunto Split Hi Wall Unidade Evaporadora</t>
  </si>
  <si>
    <t>Fujitsu_24000 Btu/h_Inverter_Quente/Frio_Tub. Cobre Ø1/4''xØ5/8''</t>
  </si>
  <si>
    <t>Filtro de Parâmetro</t>
  </si>
  <si>
    <t>Comparação</t>
  </si>
  <si>
    <t>Valor</t>
  </si>
  <si>
    <t>Parâmetro</t>
  </si>
  <si>
    <t>Igual a</t>
  </si>
  <si>
    <t>Unidade Evaporadora Split Inverter, Hi Wall, Cap. 24000BTU/h, Frio</t>
  </si>
  <si>
    <t>Descrição do Material</t>
  </si>
  <si>
    <t>E</t>
  </si>
  <si>
    <t>Alt</t>
  </si>
  <si>
    <t>Fujitsu_12000 Btu/h_Inverter_Quente/Frio_Tub. Cobre Ø1/4''xØ3/8''</t>
  </si>
  <si>
    <t>Unidade Evaporadora Split Inverter, Hi Wall, Cap. 12000BTU/h, Frio</t>
  </si>
  <si>
    <t>Fujitsu_30000 Btu/h_Inverter_Quente/Frio_Tub. Cobre Ø3/8''xØ5/8''</t>
  </si>
  <si>
    <t>Unidade Evaporadora Split Inverter, Hi Wall, Cap. 30000BTU/h, Frio</t>
  </si>
  <si>
    <t>Fujitsu_18000 Btu/h_Inverter_Quente/Frio_Tub. Cobre Ø1/4''xØ1/2''</t>
  </si>
  <si>
    <t>Unidade Evaporadora Split Inverter, Hi Wall, Cap. 18000BTU/h, Frio</t>
  </si>
  <si>
    <t>9</t>
  </si>
  <si>
    <t>HVAC_Conjunto Split Pìso Teto Unidade Evaporadora</t>
  </si>
  <si>
    <t>Komeco_36000 Btu/h_Quente/Frio</t>
  </si>
  <si>
    <t>Unidade Evaporadora Piso Teto, Cap. 36000BTU/h, Frio</t>
  </si>
  <si>
    <t>5</t>
  </si>
  <si>
    <t>Komeco_48000 Btu/h_Quente/Frio</t>
  </si>
  <si>
    <t>Unidade Evaporadora Piso Teto, Cap. 48000BTU/h, Frio</t>
  </si>
  <si>
    <t>14</t>
  </si>
  <si>
    <t>8</t>
  </si>
  <si>
    <t>2</t>
  </si>
  <si>
    <t>20</t>
  </si>
  <si>
    <t>Tubulação (Comprimento)</t>
  </si>
  <si>
    <t>Multiplicado por</t>
  </si>
  <si>
    <t>Comprimento</t>
  </si>
  <si>
    <t>Tipos de tubos</t>
  </si>
  <si>
    <t>Rede Frigorígena 36000 BTU/h (Ø3/8''x5/8''+1xPP#4x2,5)</t>
  </si>
  <si>
    <t>Rede Frigorígena 48000 BTU/h (Ø3/8''x5/8''+1xPP#4x2,5)</t>
  </si>
  <si>
    <t>Rede Frigorígena 12000 BTU/h (Ø1/4''x3/8''+1xPP#4x2,5)</t>
  </si>
  <si>
    <t>Rede Frigorígena 18000 BTU/h (Ø1/4''x3/8''+1xPP#4x2,5)</t>
  </si>
  <si>
    <t>Rede Frigorígena 22000 BTU/h (Ø3/8''x5/8''+1xPP#4x2,5)</t>
  </si>
  <si>
    <t>Rede Frigorígena 24000 BTU/h (Ø3/8''x5/8''+1xPP#4x2,5)</t>
  </si>
  <si>
    <t>Rede Frigorígena 9000 BTU/h (Ø1/4''x3/8''+1xPP#4x2,5)</t>
  </si>
  <si>
    <t>Rede Frigorígena 30000 BTU/h (Ø3/8''x5/8''+1xPP#4x2,5)</t>
  </si>
  <si>
    <t>46</t>
  </si>
  <si>
    <t>Acessórios do tubo (Custo)</t>
  </si>
  <si>
    <t>HVAC_CPP 005 Caixa de Passagem Polar</t>
  </si>
  <si>
    <t>CPP 005 Caixa de Passagem Polar - instalação em blocos de 39cm</t>
  </si>
  <si>
    <t>Caixa de passagem Polar</t>
  </si>
  <si>
    <t>1</t>
  </si>
  <si>
    <t>Equipamento mecânico (2M)</t>
  </si>
  <si>
    <t>2M</t>
  </si>
  <si>
    <t>Coifa4</t>
  </si>
  <si>
    <t>Coifa</t>
  </si>
  <si>
    <t>HVAC_Boiler_Miura_Standard-Pressure_LX-50SG</t>
  </si>
  <si>
    <t>Not a Type! Load Type Catalog</t>
  </si>
  <si>
    <t>Fórmula</t>
  </si>
  <si>
    <t>área*30kg/m2</t>
  </si>
  <si>
    <t>Duto retangular</t>
  </si>
  <si>
    <t>Raios cotovelos / tês</t>
  </si>
  <si>
    <t>Projeto</t>
  </si>
  <si>
    <t>Vínculo</t>
  </si>
  <si>
    <t>Elemento</t>
  </si>
  <si>
    <t>Id do Revit</t>
  </si>
  <si>
    <t>Totais:</t>
  </si>
  <si>
    <t>BE-PMSa-MOD-ARCOND-BARREIRA-EX-000-R00</t>
  </si>
  <si>
    <t>1716097</t>
  </si>
  <si>
    <t>1824913</t>
  </si>
  <si>
    <t>1824915</t>
  </si>
  <si>
    <t>1825829</t>
  </si>
  <si>
    <t>1900401</t>
  </si>
  <si>
    <t>1900403</t>
  </si>
  <si>
    <t>1899905</t>
  </si>
  <si>
    <t>1911235</t>
  </si>
  <si>
    <t>1910518</t>
  </si>
  <si>
    <t>1910521</t>
  </si>
  <si>
    <t>1910649</t>
  </si>
  <si>
    <t>1910651</t>
  </si>
  <si>
    <t>1910700</t>
  </si>
  <si>
    <t>1910819</t>
  </si>
  <si>
    <t>1910934</t>
  </si>
  <si>
    <t>1826156</t>
  </si>
  <si>
    <t>1911054</t>
  </si>
  <si>
    <t>1911057</t>
  </si>
  <si>
    <t>1822521</t>
  </si>
  <si>
    <t>1822523</t>
  </si>
  <si>
    <t>1910742</t>
  </si>
  <si>
    <t>1910780</t>
  </si>
  <si>
    <t>1831674</t>
  </si>
  <si>
    <t>1831676</t>
  </si>
  <si>
    <t>1910904</t>
  </si>
  <si>
    <t>1910905</t>
  </si>
  <si>
    <t>1910971</t>
  </si>
  <si>
    <t>1910973</t>
  </si>
  <si>
    <t>1911129</t>
  </si>
  <si>
    <t>1911131</t>
  </si>
  <si>
    <t>1837658</t>
  </si>
  <si>
    <t>1910858</t>
  </si>
  <si>
    <t>1819688</t>
  </si>
  <si>
    <t>1819691</t>
  </si>
  <si>
    <t>1826313</t>
  </si>
  <si>
    <t>1826316</t>
  </si>
  <si>
    <t>1911023</t>
  </si>
  <si>
    <t>1911026</t>
  </si>
  <si>
    <t>1911028</t>
  </si>
  <si>
    <t>1911088</t>
  </si>
  <si>
    <t>1911090</t>
  </si>
  <si>
    <t>1713163</t>
  </si>
  <si>
    <t>1713205</t>
  </si>
  <si>
    <t>1822698</t>
  </si>
  <si>
    <t>1822701</t>
  </si>
  <si>
    <t>1822703</t>
  </si>
  <si>
    <t>1752112</t>
  </si>
  <si>
    <t>1894908</t>
  </si>
  <si>
    <t>1894916</t>
  </si>
  <si>
    <t>1894974</t>
  </si>
  <si>
    <t>1894982</t>
  </si>
  <si>
    <t>1892257</t>
  </si>
  <si>
    <t>1893184</t>
  </si>
  <si>
    <t>1758420</t>
  </si>
  <si>
    <t>1758428</t>
  </si>
  <si>
    <t>1758608</t>
  </si>
  <si>
    <t>1758658</t>
  </si>
  <si>
    <t>1842510</t>
  </si>
  <si>
    <t>1842512</t>
  </si>
  <si>
    <t>1842518</t>
  </si>
  <si>
    <t>1753917</t>
  </si>
  <si>
    <t>1754043</t>
  </si>
  <si>
    <t>1754977</t>
  </si>
  <si>
    <t>1754982</t>
  </si>
  <si>
    <t>1904203</t>
  </si>
  <si>
    <t>1904259</t>
  </si>
  <si>
    <t>1757530</t>
  </si>
  <si>
    <t>1757540</t>
  </si>
  <si>
    <t>1841944</t>
  </si>
  <si>
    <t>1841946</t>
  </si>
  <si>
    <t>1841952</t>
  </si>
  <si>
    <t>1882933</t>
  </si>
  <si>
    <t>1882941</t>
  </si>
  <si>
    <t>1883000</t>
  </si>
  <si>
    <t>1883457</t>
  </si>
  <si>
    <t>1883543</t>
  </si>
  <si>
    <t>1883571</t>
  </si>
  <si>
    <t>1883600</t>
  </si>
  <si>
    <t>1883620</t>
  </si>
  <si>
    <t>1883763</t>
  </si>
  <si>
    <t>1883771</t>
  </si>
  <si>
    <t>1883947</t>
  </si>
  <si>
    <t>1883960</t>
  </si>
  <si>
    <t>1921362</t>
  </si>
  <si>
    <t>1923333</t>
  </si>
  <si>
    <t>1925028</t>
  </si>
  <si>
    <t>1926434</t>
  </si>
  <si>
    <t>1926621</t>
  </si>
  <si>
    <t>1926667</t>
  </si>
  <si>
    <t>1927277</t>
  </si>
  <si>
    <t>1927332</t>
  </si>
  <si>
    <t>1927334</t>
  </si>
  <si>
    <t>1927340</t>
  </si>
  <si>
    <t>1882370</t>
  </si>
  <si>
    <t>1882388</t>
  </si>
  <si>
    <t>1882396</t>
  </si>
  <si>
    <t>1882521</t>
  </si>
  <si>
    <t>1743484</t>
  </si>
  <si>
    <t>1743524</t>
  </si>
  <si>
    <t>1743622</t>
  </si>
  <si>
    <t>1929387</t>
  </si>
  <si>
    <t>1929667</t>
  </si>
  <si>
    <t>1929761</t>
  </si>
  <si>
    <t>1882588</t>
  </si>
  <si>
    <t>1882596</t>
  </si>
  <si>
    <t>1834229</t>
  </si>
  <si>
    <t>1874011</t>
  </si>
  <si>
    <t>1757697</t>
  </si>
  <si>
    <t>1890847</t>
  </si>
  <si>
    <t>1891594</t>
  </si>
  <si>
    <t>1891602</t>
  </si>
  <si>
    <t>1885824</t>
  </si>
  <si>
    <t>1885834</t>
  </si>
  <si>
    <t>1885846</t>
  </si>
  <si>
    <t>1885878</t>
  </si>
  <si>
    <t>1885903</t>
  </si>
  <si>
    <t>1885913</t>
  </si>
  <si>
    <t>1897276</t>
  </si>
  <si>
    <t>1897297</t>
  </si>
  <si>
    <t>1916118</t>
  </si>
  <si>
    <t>1916128</t>
  </si>
  <si>
    <t>1916138</t>
  </si>
  <si>
    <t>1916217</t>
  </si>
  <si>
    <t>1916252</t>
  </si>
  <si>
    <t>1916260</t>
  </si>
  <si>
    <t>1917031</t>
  </si>
  <si>
    <t>1917086</t>
  </si>
  <si>
    <t>1917094</t>
  </si>
  <si>
    <t>1917290</t>
  </si>
  <si>
    <t>1917298</t>
  </si>
  <si>
    <t>1917328</t>
  </si>
  <si>
    <t>1892596</t>
  </si>
  <si>
    <t>1892932</t>
  </si>
  <si>
    <t>1842625</t>
  </si>
  <si>
    <t>1842627</t>
  </si>
  <si>
    <t>1842633</t>
  </si>
  <si>
    <t>1754191</t>
  </si>
  <si>
    <t>1904494</t>
  </si>
  <si>
    <t>1841549</t>
  </si>
  <si>
    <t>1841560</t>
  </si>
  <si>
    <t>1841645</t>
  </si>
  <si>
    <t>1841653</t>
  </si>
  <si>
    <t>1922931</t>
  </si>
  <si>
    <t>1923748</t>
  </si>
  <si>
    <t>1925144</t>
  </si>
  <si>
    <t>1927495</t>
  </si>
  <si>
    <t>1927923</t>
  </si>
  <si>
    <t>1928080</t>
  </si>
  <si>
    <t>1928692</t>
  </si>
  <si>
    <t>1928931</t>
  </si>
  <si>
    <t>1928942</t>
  </si>
  <si>
    <t>1929598</t>
  </si>
  <si>
    <t>1929606</t>
  </si>
  <si>
    <t>1748196</t>
  </si>
  <si>
    <t>1748438</t>
  </si>
  <si>
    <t>1842750</t>
  </si>
  <si>
    <t>1891183</t>
  </si>
  <si>
    <t>1891384</t>
  </si>
  <si>
    <t>1891393</t>
  </si>
  <si>
    <t>1891553</t>
  </si>
  <si>
    <t>1891561</t>
  </si>
  <si>
    <t>1909089</t>
  </si>
  <si>
    <t>1893710</t>
  </si>
  <si>
    <t>1745981</t>
  </si>
  <si>
    <t>1746010</t>
  </si>
  <si>
    <t>1819431</t>
  </si>
  <si>
    <t>1898364</t>
  </si>
  <si>
    <t>1843296</t>
  </si>
  <si>
    <t>1843306</t>
  </si>
  <si>
    <t>1843320</t>
  </si>
  <si>
    <t>1843331</t>
  </si>
  <si>
    <t>1843343</t>
  </si>
  <si>
    <t>1887924</t>
  </si>
  <si>
    <t>1887932</t>
  </si>
  <si>
    <t>1887963</t>
  </si>
  <si>
    <t>1888108</t>
  </si>
  <si>
    <t>1888116</t>
  </si>
  <si>
    <t>1888243</t>
  </si>
  <si>
    <t>1885650</t>
  </si>
  <si>
    <t>1885656</t>
  </si>
  <si>
    <t>1886000</t>
  </si>
  <si>
    <t>1752167</t>
  </si>
  <si>
    <t>1752178</t>
  </si>
  <si>
    <t>1752189</t>
  </si>
  <si>
    <t>1752387</t>
  </si>
  <si>
    <t>1752442</t>
  </si>
  <si>
    <t>1746098</t>
  </si>
  <si>
    <t>1881805</t>
  </si>
  <si>
    <t>1881829</t>
  </si>
  <si>
    <t>1881960</t>
  </si>
  <si>
    <t>1882054</t>
  </si>
  <si>
    <t>1882062</t>
  </si>
  <si>
    <t>1798278</t>
  </si>
  <si>
    <t>1798290</t>
  </si>
  <si>
    <t>1881134</t>
  </si>
  <si>
    <t>1881208</t>
  </si>
  <si>
    <t>1881256</t>
  </si>
  <si>
    <t>1881415</t>
  </si>
  <si>
    <t>1881423</t>
  </si>
  <si>
    <t>1881474</t>
  </si>
  <si>
    <t>1881480</t>
  </si>
  <si>
    <t>1881679</t>
  </si>
  <si>
    <t>1880402</t>
  </si>
  <si>
    <t>1880412</t>
  </si>
  <si>
    <t>1880424</t>
  </si>
  <si>
    <t>1880464</t>
  </si>
  <si>
    <t>1880472</t>
  </si>
  <si>
    <t>1880482</t>
  </si>
  <si>
    <t>1880539</t>
  </si>
  <si>
    <t>1880709</t>
  </si>
  <si>
    <t>1880740</t>
  </si>
  <si>
    <t>1880807</t>
  </si>
  <si>
    <t>1880815</t>
  </si>
  <si>
    <t>1880877</t>
  </si>
  <si>
    <t>1880928</t>
  </si>
  <si>
    <t>1880981</t>
  </si>
  <si>
    <t>1756454</t>
  </si>
  <si>
    <t>1756535</t>
  </si>
  <si>
    <t>1757024</t>
  </si>
  <si>
    <t>1757034</t>
  </si>
  <si>
    <t>1757170</t>
  </si>
  <si>
    <t>1757180</t>
  </si>
  <si>
    <t>1757268</t>
  </si>
  <si>
    <t>1757339</t>
  </si>
  <si>
    <t>1757438</t>
  </si>
  <si>
    <t>1757443</t>
  </si>
  <si>
    <t>1841424</t>
  </si>
  <si>
    <t>1841452</t>
  </si>
  <si>
    <t>1741868</t>
  </si>
  <si>
    <t>1741880</t>
  </si>
  <si>
    <t>1877921</t>
  </si>
  <si>
    <t>1877959</t>
  </si>
  <si>
    <t>1877989</t>
  </si>
  <si>
    <t>1878029</t>
  </si>
  <si>
    <t>1878039</t>
  </si>
  <si>
    <t>1878094</t>
  </si>
  <si>
    <t>1878291</t>
  </si>
  <si>
    <t>1878299</t>
  </si>
  <si>
    <t>1878309</t>
  </si>
  <si>
    <t>1878394</t>
  </si>
  <si>
    <t>1878461</t>
  </si>
  <si>
    <t>1878560</t>
  </si>
  <si>
    <t>1878570</t>
  </si>
  <si>
    <t>1878760</t>
  </si>
  <si>
    <t>1878770</t>
  </si>
  <si>
    <t>1878865</t>
  </si>
  <si>
    <t>1878928</t>
  </si>
  <si>
    <t>1878986</t>
  </si>
  <si>
    <t>1879022</t>
  </si>
  <si>
    <t>1879032</t>
  </si>
  <si>
    <t>1879065</t>
  </si>
  <si>
    <t>1879071</t>
  </si>
  <si>
    <t>1879156</t>
  </si>
  <si>
    <t>1879164</t>
  </si>
  <si>
    <t>1879235</t>
  </si>
  <si>
    <t>1879256</t>
  </si>
  <si>
    <t>1879279</t>
  </si>
  <si>
    <t>1879289</t>
  </si>
  <si>
    <t>1879312</t>
  </si>
  <si>
    <t>1879419</t>
  </si>
  <si>
    <t>1879443</t>
  </si>
  <si>
    <t>1879897</t>
  </si>
  <si>
    <t>1880007</t>
  </si>
  <si>
    <t>1880170</t>
  </si>
  <si>
    <t>1838725</t>
  </si>
  <si>
    <t>1838736</t>
  </si>
  <si>
    <t>1838744</t>
  </si>
  <si>
    <t>1838778</t>
  </si>
  <si>
    <t>1740786</t>
  </si>
  <si>
    <t>1740954</t>
  </si>
  <si>
    <t>1740973</t>
  </si>
  <si>
    <t>1740996</t>
  </si>
  <si>
    <t>1741400</t>
  </si>
  <si>
    <t>1741408</t>
  </si>
  <si>
    <t>1749310</t>
  </si>
  <si>
    <t>1749320</t>
  </si>
  <si>
    <t>1749370</t>
  </si>
  <si>
    <t>1749378</t>
  </si>
  <si>
    <t>1749617</t>
  </si>
  <si>
    <t>1749621</t>
  </si>
  <si>
    <t>1749627</t>
  </si>
  <si>
    <t>1749703</t>
  </si>
  <si>
    <t>1749903</t>
  </si>
  <si>
    <t>1750309</t>
  </si>
  <si>
    <t>1750376</t>
  </si>
  <si>
    <t>1750386</t>
  </si>
  <si>
    <t>1750391</t>
  </si>
  <si>
    <t>1882115</t>
  </si>
  <si>
    <t>1888353</t>
  </si>
  <si>
    <t>1888363</t>
  </si>
  <si>
    <t>1888388</t>
  </si>
  <si>
    <t>1888398</t>
  </si>
  <si>
    <t>1888408</t>
  </si>
  <si>
    <t>1888569</t>
  </si>
  <si>
    <t>1888596</t>
  </si>
  <si>
    <t>1888621</t>
  </si>
  <si>
    <t>1888805</t>
  </si>
  <si>
    <t>1884642</t>
  </si>
  <si>
    <t>1884886</t>
  </si>
  <si>
    <t>1885553</t>
  </si>
  <si>
    <t>1885561</t>
  </si>
  <si>
    <t>1750471</t>
  </si>
  <si>
    <t>1750515</t>
  </si>
  <si>
    <t>1750604</t>
  </si>
  <si>
    <t>1750638</t>
  </si>
  <si>
    <t>1750664</t>
  </si>
  <si>
    <t>1750666</t>
  </si>
  <si>
    <t>1750787</t>
  </si>
  <si>
    <t>1750823</t>
  </si>
  <si>
    <t>1895036</t>
  </si>
  <si>
    <t>1895046</t>
  </si>
  <si>
    <t>1895082</t>
  </si>
  <si>
    <t>1895155</t>
  </si>
  <si>
    <t>1895197</t>
  </si>
  <si>
    <t>1766682</t>
  </si>
  <si>
    <t>1766686</t>
  </si>
  <si>
    <t>1766688</t>
  </si>
  <si>
    <t>1766827</t>
  </si>
  <si>
    <t>1876462</t>
  </si>
  <si>
    <t>1876470</t>
  </si>
  <si>
    <t>1876512</t>
  </si>
  <si>
    <t>1876536</t>
  </si>
  <si>
    <t>1876820</t>
  </si>
  <si>
    <t>1876828</t>
  </si>
  <si>
    <t>1876850</t>
  </si>
  <si>
    <t>1876858</t>
  </si>
  <si>
    <t>1877054</t>
  </si>
  <si>
    <t>1877064</t>
  </si>
  <si>
    <t>1883103</t>
  </si>
  <si>
    <t>1883111</t>
  </si>
  <si>
    <t>1883210</t>
  </si>
  <si>
    <t>1883237</t>
  </si>
  <si>
    <t>1883265</t>
  </si>
  <si>
    <t>1883275</t>
  </si>
  <si>
    <t>1884037</t>
  </si>
  <si>
    <t>1884045</t>
  </si>
  <si>
    <t>1884051</t>
  </si>
  <si>
    <t>1884055</t>
  </si>
  <si>
    <t>1751015</t>
  </si>
  <si>
    <t>1751025</t>
  </si>
  <si>
    <t>1751050</t>
  </si>
  <si>
    <t>1751060</t>
  </si>
  <si>
    <t>1751239</t>
  </si>
  <si>
    <t>1751252</t>
  </si>
  <si>
    <t>1751355</t>
  </si>
  <si>
    <t>1751408</t>
  </si>
  <si>
    <t>1877289</t>
  </si>
  <si>
    <t>1877297</t>
  </si>
  <si>
    <t>1877341</t>
  </si>
  <si>
    <t>1877349</t>
  </si>
  <si>
    <t>1877359</t>
  </si>
  <si>
    <t>1877382</t>
  </si>
  <si>
    <t>1877392</t>
  </si>
  <si>
    <t>1877519</t>
  </si>
  <si>
    <t>1877529</t>
  </si>
  <si>
    <t>1877570</t>
  </si>
  <si>
    <t>1877615</t>
  </si>
  <si>
    <t>1749986</t>
  </si>
  <si>
    <t>1750093</t>
  </si>
  <si>
    <t>1750101</t>
  </si>
  <si>
    <t>1750181</t>
  </si>
  <si>
    <t>1897249</t>
  </si>
  <si>
    <t>1897341</t>
  </si>
  <si>
    <t>1897349</t>
  </si>
  <si>
    <t>1897392</t>
  </si>
  <si>
    <t>1897400</t>
  </si>
  <si>
    <t>1897410</t>
  </si>
  <si>
    <t>1897449</t>
  </si>
  <si>
    <t>1897455</t>
  </si>
  <si>
    <t>1897457</t>
  </si>
  <si>
    <t>1897512</t>
  </si>
  <si>
    <t>1897518</t>
  </si>
  <si>
    <t>1897520</t>
  </si>
  <si>
    <t>1897596</t>
  </si>
  <si>
    <t>1897602</t>
  </si>
  <si>
    <t>1897604</t>
  </si>
  <si>
    <t>1766673</t>
  </si>
  <si>
    <t>1766816</t>
  </si>
  <si>
    <t>1738721</t>
  </si>
  <si>
    <t>1738781</t>
  </si>
  <si>
    <t>1832481</t>
  </si>
  <si>
    <t>1832485</t>
  </si>
  <si>
    <t>1734381</t>
  </si>
  <si>
    <t>1734382</t>
  </si>
  <si>
    <t>1721672</t>
  </si>
  <si>
    <t>1721673</t>
  </si>
  <si>
    <t>1721709</t>
  </si>
  <si>
    <t>1721710</t>
  </si>
  <si>
    <t>1721724</t>
  </si>
  <si>
    <t>1721725</t>
  </si>
  <si>
    <t>1723436</t>
  </si>
  <si>
    <t>1723469</t>
  </si>
  <si>
    <t>1723848</t>
  </si>
  <si>
    <t>1724498</t>
  </si>
  <si>
    <t>1724774</t>
  </si>
  <si>
    <t>1725126</t>
  </si>
  <si>
    <t>1725266</t>
  </si>
  <si>
    <t>1726215</t>
  </si>
  <si>
    <t>1726216</t>
  </si>
  <si>
    <t>1726217</t>
  </si>
  <si>
    <t>1726218</t>
  </si>
  <si>
    <t>1726484</t>
  </si>
  <si>
    <t>1726485</t>
  </si>
  <si>
    <t>1726573</t>
  </si>
  <si>
    <t>1726620</t>
  </si>
  <si>
    <t>1730109</t>
  </si>
  <si>
    <t>1730110</t>
  </si>
  <si>
    <t>1730168</t>
  </si>
  <si>
    <t>1730169</t>
  </si>
  <si>
    <t>1730317</t>
  </si>
  <si>
    <t>1730346</t>
  </si>
  <si>
    <t>1730487</t>
  </si>
  <si>
    <t>1730583</t>
  </si>
  <si>
    <t>1730619</t>
  </si>
  <si>
    <t>1731681</t>
  </si>
  <si>
    <t>1736794</t>
  </si>
  <si>
    <t>1738249</t>
  </si>
  <si>
    <t>1735636</t>
  </si>
  <si>
    <t>1735637</t>
  </si>
  <si>
    <t>1735804</t>
  </si>
  <si>
    <t>1736055</t>
  </si>
  <si>
    <t>1736235</t>
  </si>
  <si>
    <t>1938196</t>
  </si>
  <si>
    <t>1938243</t>
  </si>
  <si>
    <t>1938175</t>
  </si>
  <si>
    <t>1938177</t>
  </si>
  <si>
    <t>1938244</t>
  </si>
  <si>
    <t>1938247</t>
  </si>
  <si>
    <t>1938254</t>
  </si>
  <si>
    <t>REV-BE-PMSa-MOD-ORC-BARREIRA-EX-000-R00-ONERADO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</si>
</sst>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CF8E3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1" fillId="5" borderId="1" xfId="1" applyFill="1" applyBorder="1">
      <alignment wrapText="1"/>
    </xf>
    <xf numFmtId="0" fontId="1" fillId="5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8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6" borderId="1" xfId="7" applyFill="1" applyBorder="1">
      <alignment horizontal="center" wrapText="1"/>
    </xf>
    <xf numFmtId="0" fontId="0" fillId="7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8" borderId="1" xfId="7" applyFill="1" applyBorder="1">
      <alignment horizontal="center" wrapText="1"/>
    </xf>
    <xf numFmtId="0" fontId="5" fillId="8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8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3.5.1" displayName="Criteria_Summary13.5.1" ref="A7:E12" totalsRowCount="1" totalsRowCellStyle="styleRegular">
  <autoFilter ref="A7:E11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3.5.10" displayName="Criteria_Summary13.5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3.5.11" displayName="Criteria_Summary13.5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3.5.12" displayName="Criteria_Summary13.5.12" ref="A7:E9" totalsRowCount="1" totalsRowCellStyle="styleRegular">
  <autoFilter ref="A7:E8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3.5.13" displayName="Criteria_Summary13.5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3.5.14" displayName="Criteria_Summary13.5.14" ref="A7:E9" totalsRowCount="1" totalsRowCellStyle="styleRegular">
  <autoFilter ref="A7:E8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13511" displayName="Elements13511" ref="A6:E27" totalsRowCount="1" totalsRowCellStyle="styleRegular">
  <autoFilter ref="A6:E26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13512" displayName="Elements13512" ref="A35:E38" totalsRowCount="1" totalsRowCellStyle="styleRegular">
  <autoFilter ref="A35:E37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13513" displayName="Elements13513" ref="A46:E55" totalsRowCount="1" totalsRowCellStyle="styleRegular">
  <autoFilter ref="A46:E54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13514" displayName="Elements13514" ref="A63:E66" totalsRowCount="1" totalsRowCellStyle="styleRegular">
  <autoFilter ref="A63:E65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13521" displayName="Elements13521" ref="A6:E16" totalsRowCount="1" totalsRowCellStyle="styleRegular">
  <autoFilter ref="A6:E15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3.5.2" displayName="Criteria_Summary13.5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13531" displayName="Elements13531" ref="A6:E12" totalsRowCount="1" totalsRowCellStyle="styleRegular">
  <autoFilter ref="A6:E11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3541" displayName="Elements13541" ref="A6:E12" totalsRowCount="1" totalsRowCellStyle="styleRegular">
  <autoFilter ref="A6:E11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13542" displayName="Elements13542" ref="A20:E30" totalsRowCount="1" totalsRowCellStyle="styleRegular">
  <autoFilter ref="A20:E29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13551" displayName="Elements13551" ref="A6:E15" totalsRowCount="1" totalsRowCellStyle="styleRegular">
  <autoFilter ref="A6:E14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13561" displayName="Elements13561" ref="A6:E9" totalsRowCount="1" totalsRowCellStyle="styleRegular">
  <autoFilter ref="A6:E8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13571" displayName="Elements13571" ref="A6:E9" totalsRowCount="1" totalsRowCellStyle="styleRegular">
  <autoFilter ref="A6:E8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13581" displayName="Elements13581" ref="A6:E27" totalsRowCount="1" totalsRowCellStyle="styleRegular">
  <autoFilter ref="A6:E26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13591" displayName="Elements13591" ref="A6:E124" totalsRowCount="1" totalsRowCellStyle="styleRegular">
  <autoFilter ref="A6:E123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135101" displayName="Elements135101" ref="A6:E220" totalsRowCount="1" totalsRowCellStyle="styleRegular">
  <autoFilter ref="A6:E219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135111" displayName="Elements135111" ref="A6:E53" totalsRowCount="1" totalsRowCellStyle="styleRegular">
  <autoFilter ref="A6:E52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3.5.3" displayName="Criteria_Summary13.5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135121" displayName="Elements135121" ref="A6:E8" totalsRowCount="1" totalsRowCellStyle="styleRegular">
  <autoFilter ref="A6:E7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Elements135131" displayName="Elements135131" ref="A6:E8" totalsRowCount="1" totalsRowCellStyle="styleRegular">
  <autoFilter ref="A6:E7" xr:uid="{00000000-0009-0000-0100-00001F000000}"/>
  <tableColumns count="5">
    <tableColumn id="1" xr3:uid="{00000000-0010-0000-1E00-000001000000}" name="Projeto"/>
    <tableColumn id="2" xr3:uid="{00000000-0010-0000-1E00-000002000000}" name="Vínculo"/>
    <tableColumn id="3" xr3:uid="{00000000-0010-0000-1E00-000003000000}" name="Elemento" totalsRowFunction="count"/>
    <tableColumn id="4" xr3:uid="{00000000-0010-0000-1E00-000004000000}" name="Id do Revit"/>
    <tableColumn id="5" xr3:uid="{00000000-0010-0000-1E00-000005000000}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Elements135141" displayName="Elements135141" ref="A6:E12" totalsRowCount="1" totalsRowCellStyle="styleRegular">
  <autoFilter ref="A6:E11" xr:uid="{00000000-0009-0000-0100-000020000000}"/>
  <tableColumns count="5">
    <tableColumn id="1" xr3:uid="{00000000-0010-0000-1F00-000001000000}" name="Projeto"/>
    <tableColumn id="2" xr3:uid="{00000000-0010-0000-1F00-000002000000}" name="Vínculo"/>
    <tableColumn id="3" xr3:uid="{00000000-0010-0000-1F00-000003000000}" name="Elemento" totalsRowFunction="count"/>
    <tableColumn id="4" xr3:uid="{00000000-0010-0000-1F00-000004000000}" name="Id do Revit"/>
    <tableColumn id="5" xr3:uid="{00000000-0010-0000-1F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3.5.4" displayName="Criteria_Summary13.5.4" ref="A7:E10" totalsRowCount="1" totalsRowCellStyle="styleRegular">
  <autoFilter ref="A7:E9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3.5.5" displayName="Criteria_Summary13.5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3.5.6" displayName="Criteria_Summary13.5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3.5.7" displayName="Criteria_Summary13.5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3.5.8" displayName="Criteria_Summary13.5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3.5.9" displayName="Criteria_Summary13.5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table" Target="../tables/table15.xml"/><Relationship Id="rId4" Type="http://schemas.openxmlformats.org/officeDocument/2006/relationships/table" Target="../tables/table1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table" Target="../tables/table21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showGridLines="0" tabSelected="1" workbookViewId="0">
      <selection sqref="A1: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5" t="s">
        <v>583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</row>
    <row r="2" spans="1:9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576815.47835985001</v>
      </c>
    </row>
    <row r="6" spans="1:9" ht="36.75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337.79</v>
      </c>
      <c r="H6" s="6">
        <v>404.84131500000007</v>
      </c>
      <c r="I6" s="6">
        <v>12954.922080000002</v>
      </c>
    </row>
    <row r="7" spans="1:9">
      <c r="A7" s="6" t="s">
        <v>18</v>
      </c>
      <c r="B7" s="6" t="s">
        <v>19</v>
      </c>
      <c r="C7" s="6" t="s">
        <v>20</v>
      </c>
      <c r="D7" s="6" t="s">
        <v>21</v>
      </c>
      <c r="E7" s="6" t="s">
        <v>16</v>
      </c>
      <c r="F7" s="7" t="s">
        <v>22</v>
      </c>
      <c r="G7" s="6">
        <v>13088.98</v>
      </c>
      <c r="H7" s="6">
        <v>15687.142530000001</v>
      </c>
      <c r="I7" s="6">
        <v>141184.28277000002</v>
      </c>
    </row>
    <row r="8" spans="1:9">
      <c r="A8" s="6" t="s">
        <v>23</v>
      </c>
      <c r="B8" s="6" t="s">
        <v>24</v>
      </c>
      <c r="C8" s="6" t="s">
        <v>20</v>
      </c>
      <c r="D8" s="6" t="s">
        <v>25</v>
      </c>
      <c r="E8" s="6" t="s">
        <v>16</v>
      </c>
      <c r="F8" s="7" t="s">
        <v>26</v>
      </c>
      <c r="G8" s="6">
        <v>18177.03</v>
      </c>
      <c r="H8" s="6">
        <v>21785.170454999999</v>
      </c>
      <c r="I8" s="6">
        <v>108925.852275</v>
      </c>
    </row>
    <row r="9" spans="1:9" ht="36.75">
      <c r="A9" s="6" t="s">
        <v>27</v>
      </c>
      <c r="B9" s="6" t="s">
        <v>28</v>
      </c>
      <c r="C9" s="6" t="s">
        <v>14</v>
      </c>
      <c r="D9" s="6" t="s">
        <v>29</v>
      </c>
      <c r="E9" s="6" t="s">
        <v>16</v>
      </c>
      <c r="F9" s="7" t="s">
        <v>30</v>
      </c>
      <c r="G9" s="6">
        <v>572.84</v>
      </c>
      <c r="H9" s="6">
        <v>686.54874000000007</v>
      </c>
      <c r="I9" s="6">
        <v>9611.6823600000007</v>
      </c>
    </row>
    <row r="10" spans="1:9" ht="24.75">
      <c r="A10" s="6" t="s">
        <v>31</v>
      </c>
      <c r="B10" s="6" t="s">
        <v>32</v>
      </c>
      <c r="C10" s="6" t="s">
        <v>14</v>
      </c>
      <c r="D10" s="6" t="s">
        <v>33</v>
      </c>
      <c r="E10" s="6" t="s">
        <v>16</v>
      </c>
      <c r="F10" s="7" t="s">
        <v>34</v>
      </c>
      <c r="G10" s="6">
        <v>8040</v>
      </c>
      <c r="H10" s="6">
        <v>9635.94</v>
      </c>
      <c r="I10" s="6">
        <v>77087.520000000004</v>
      </c>
    </row>
    <row r="11" spans="1:9" ht="24.75">
      <c r="A11" s="6" t="s">
        <v>35</v>
      </c>
      <c r="B11" s="6" t="s">
        <v>36</v>
      </c>
      <c r="C11" s="6" t="s">
        <v>14</v>
      </c>
      <c r="D11" s="6" t="s">
        <v>37</v>
      </c>
      <c r="E11" s="6" t="s">
        <v>16</v>
      </c>
      <c r="F11" s="7" t="s">
        <v>38</v>
      </c>
      <c r="G11" s="6">
        <v>3088.97</v>
      </c>
      <c r="H11" s="6">
        <v>3702.130545</v>
      </c>
      <c r="I11" s="6">
        <v>7404.26109</v>
      </c>
    </row>
    <row r="12" spans="1:9" ht="24.75">
      <c r="A12" s="6" t="s">
        <v>39</v>
      </c>
      <c r="B12" s="6" t="s">
        <v>40</v>
      </c>
      <c r="C12" s="6" t="s">
        <v>14</v>
      </c>
      <c r="D12" s="6" t="s">
        <v>41</v>
      </c>
      <c r="E12" s="6" t="s">
        <v>16</v>
      </c>
      <c r="F12" s="7" t="s">
        <v>38</v>
      </c>
      <c r="G12" s="6">
        <v>2001.39</v>
      </c>
      <c r="H12" s="6">
        <v>2398.6659150000005</v>
      </c>
      <c r="I12" s="6">
        <v>4797.331830000001</v>
      </c>
    </row>
    <row r="13" spans="1:9" ht="24.75">
      <c r="A13" s="6" t="s">
        <v>42</v>
      </c>
      <c r="B13" s="6" t="s">
        <v>43</v>
      </c>
      <c r="C13" s="6" t="s">
        <v>14</v>
      </c>
      <c r="D13" s="6" t="s">
        <v>44</v>
      </c>
      <c r="E13" s="6" t="s">
        <v>16</v>
      </c>
      <c r="F13" s="7" t="s">
        <v>45</v>
      </c>
      <c r="G13" s="6">
        <v>3696.67</v>
      </c>
      <c r="H13" s="6">
        <v>4430.4589950000009</v>
      </c>
      <c r="I13" s="6">
        <v>88609.179900000017</v>
      </c>
    </row>
    <row r="14" spans="1:9" ht="24.75">
      <c r="A14" s="6" t="s">
        <v>46</v>
      </c>
      <c r="B14" s="6" t="s">
        <v>47</v>
      </c>
      <c r="C14" s="6" t="s">
        <v>14</v>
      </c>
      <c r="D14" s="6" t="s">
        <v>48</v>
      </c>
      <c r="E14" s="6" t="s">
        <v>49</v>
      </c>
      <c r="F14" s="7" t="s">
        <v>50</v>
      </c>
      <c r="G14" s="6">
        <v>145.83000000000001</v>
      </c>
      <c r="H14" s="6">
        <v>174.77725500000003</v>
      </c>
      <c r="I14" s="6">
        <v>39288.179151450007</v>
      </c>
    </row>
    <row r="15" spans="1:9" ht="24.75">
      <c r="A15" s="6" t="s">
        <v>51</v>
      </c>
      <c r="B15" s="6" t="s">
        <v>52</v>
      </c>
      <c r="C15" s="6" t="s">
        <v>14</v>
      </c>
      <c r="D15" s="6" t="s">
        <v>53</v>
      </c>
      <c r="E15" s="6" t="s">
        <v>49</v>
      </c>
      <c r="F15" s="7" t="s">
        <v>54</v>
      </c>
      <c r="G15" s="6">
        <v>93.08</v>
      </c>
      <c r="H15" s="6">
        <v>111.55638</v>
      </c>
      <c r="I15" s="6">
        <v>40821.826133400005</v>
      </c>
    </row>
    <row r="16" spans="1:9">
      <c r="A16" s="8" t="s">
        <v>55</v>
      </c>
      <c r="B16" s="8" t="s">
        <v>56</v>
      </c>
      <c r="C16" s="8" t="s">
        <v>57</v>
      </c>
      <c r="D16" s="8" t="s">
        <v>58</v>
      </c>
      <c r="E16" s="8" t="s">
        <v>16</v>
      </c>
      <c r="F16" s="9" t="s">
        <v>59</v>
      </c>
      <c r="G16" s="8">
        <v>26.37</v>
      </c>
      <c r="H16" s="8">
        <v>31.604445000000005</v>
      </c>
      <c r="I16" s="8">
        <v>1453.8044700000003</v>
      </c>
    </row>
    <row r="17" spans="1:9" ht="24.75">
      <c r="A17" s="6" t="s">
        <v>60</v>
      </c>
      <c r="B17" s="6" t="s">
        <v>61</v>
      </c>
      <c r="C17" s="6" t="s">
        <v>14</v>
      </c>
      <c r="D17" s="6" t="s">
        <v>62</v>
      </c>
      <c r="E17" s="6" t="s">
        <v>16</v>
      </c>
      <c r="F17" s="7" t="s">
        <v>63</v>
      </c>
      <c r="G17" s="6">
        <v>4148.66</v>
      </c>
      <c r="H17" s="6">
        <v>4148.66</v>
      </c>
      <c r="I17" s="6">
        <v>4148.66</v>
      </c>
    </row>
    <row r="18" spans="1:9">
      <c r="A18" s="6" t="s">
        <v>64</v>
      </c>
      <c r="B18" s="6" t="s">
        <v>65</v>
      </c>
      <c r="C18" s="6" t="s">
        <v>66</v>
      </c>
      <c r="D18" s="6" t="s">
        <v>67</v>
      </c>
      <c r="E18" s="6" t="s">
        <v>16</v>
      </c>
      <c r="F18" s="7" t="s">
        <v>63</v>
      </c>
      <c r="G18" s="6">
        <v>9098.35</v>
      </c>
      <c r="H18" s="6">
        <v>9098.35</v>
      </c>
      <c r="I18" s="6">
        <v>9098.35</v>
      </c>
    </row>
    <row r="19" spans="1:9" ht="36.75">
      <c r="A19" s="6" t="s">
        <v>68</v>
      </c>
      <c r="B19" s="6" t="s">
        <v>69</v>
      </c>
      <c r="C19" s="6" t="s">
        <v>14</v>
      </c>
      <c r="D19" s="6" t="s">
        <v>70</v>
      </c>
      <c r="E19" s="6" t="s">
        <v>71</v>
      </c>
      <c r="F19" s="7" t="s">
        <v>72</v>
      </c>
      <c r="G19" s="6">
        <v>67.11</v>
      </c>
      <c r="H19" s="6">
        <v>67.11</v>
      </c>
      <c r="I19" s="6">
        <v>31429.6263</v>
      </c>
    </row>
    <row r="20" spans="1:9">
      <c r="I20" s="2">
        <v>576815.47835985001</v>
      </c>
    </row>
  </sheetData>
  <mergeCells count="1">
    <mergeCell ref="A1:I2"/>
  </mergeCells>
  <hyperlinks>
    <hyperlink ref="A5" location="'13.5'!A1" display="13.5" xr:uid="{00000000-0004-0000-0000-000000000000}"/>
    <hyperlink ref="A6" location="'13.5.1'!A1" display="13.5.1" xr:uid="{00000000-0004-0000-0000-000001000000}"/>
    <hyperlink ref="F6" location="'13.5.1E'!A1" display="32,00" xr:uid="{00000000-0004-0000-0000-000002000000}"/>
    <hyperlink ref="A7" location="'13.5.2'!A1" display="13.5.2" xr:uid="{00000000-0004-0000-0000-000003000000}"/>
    <hyperlink ref="F7" location="'13.5.2E'!A1" display="9,00" xr:uid="{00000000-0004-0000-0000-000004000000}"/>
    <hyperlink ref="A8" location="'13.5.3'!A1" display="13.5.3" xr:uid="{00000000-0004-0000-0000-000005000000}"/>
    <hyperlink ref="F8" location="'13.5.3E'!A1" display="5,00" xr:uid="{00000000-0004-0000-0000-000006000000}"/>
    <hyperlink ref="A9" location="'13.5.4'!A1" display="13.5.4" xr:uid="{00000000-0004-0000-0000-000007000000}"/>
    <hyperlink ref="F9" location="'13.5.4E'!A1" display="14,00" xr:uid="{00000000-0004-0000-0000-000008000000}"/>
    <hyperlink ref="A10" location="'13.5.5'!A1" display="13.5.5" xr:uid="{00000000-0004-0000-0000-000009000000}"/>
    <hyperlink ref="F10" location="'13.5.5E'!A1" display="8,00" xr:uid="{00000000-0004-0000-0000-00000A000000}"/>
    <hyperlink ref="A11" location="'13.5.6'!A1" display="13.5.6" xr:uid="{00000000-0004-0000-0000-00000B000000}"/>
    <hyperlink ref="F11" location="'13.5.6E'!A1" display="2,00" xr:uid="{00000000-0004-0000-0000-00000C000000}"/>
    <hyperlink ref="A12" location="'13.5.7'!A1" display="13.5.7" xr:uid="{00000000-0004-0000-0000-00000D000000}"/>
    <hyperlink ref="F12" location="'13.5.7E'!A1" display="2,00" xr:uid="{00000000-0004-0000-0000-00000E000000}"/>
    <hyperlink ref="A13" location="'13.5.8'!A1" display="13.5.8" xr:uid="{00000000-0004-0000-0000-00000F000000}"/>
    <hyperlink ref="F13" location="'13.5.8E'!A1" display="20,00" xr:uid="{00000000-0004-0000-0000-000010000000}"/>
    <hyperlink ref="A14" location="'13.5.9'!A1" display="13.5.9" xr:uid="{00000000-0004-0000-0000-000011000000}"/>
    <hyperlink ref="F14" location="'13.5.9E'!A1" display="224,79" xr:uid="{00000000-0004-0000-0000-000012000000}"/>
    <hyperlink ref="A15" location="'13.5.10'!A1" display="13.5.10" xr:uid="{00000000-0004-0000-0000-000013000000}"/>
    <hyperlink ref="F15" location="'13.5.10E'!A1" display="365,93" xr:uid="{00000000-0004-0000-0000-000014000000}"/>
    <hyperlink ref="A16" location="'13.5.11'!A1" display="13.5.11" xr:uid="{00000000-0004-0000-0000-000015000000}"/>
    <hyperlink ref="F16" location="'13.5.11E'!A1" display="46,00" xr:uid="{00000000-0004-0000-0000-000016000000}"/>
    <hyperlink ref="A17" location="'13.5.12'!A1" display="13.5.12" xr:uid="{00000000-0004-0000-0000-000017000000}"/>
    <hyperlink ref="F17" location="'13.5.12E'!A1" display="1,00" xr:uid="{00000000-0004-0000-0000-000018000000}"/>
    <hyperlink ref="A18" location="'13.5.13'!A1" display="13.5.13" xr:uid="{00000000-0004-0000-0000-000019000000}"/>
    <hyperlink ref="F18" location="'13.5.13E'!A1" display="1,00" xr:uid="{00000000-0004-0000-0000-00001A000000}"/>
    <hyperlink ref="A19" location="'13.5.14'!A1" display="13.5.14" xr:uid="{00000000-0004-0000-0000-00001B000000}"/>
    <hyperlink ref="F19" location="'13.5.14E'!A1" display="468,33" xr:uid="{00000000-0004-0000-0000-00001C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42</v>
      </c>
      <c r="B2" s="6" t="s">
        <v>43</v>
      </c>
      <c r="C2" s="6" t="s">
        <v>14</v>
      </c>
      <c r="D2" s="6" t="s">
        <v>44</v>
      </c>
      <c r="E2" s="6" t="s">
        <v>16</v>
      </c>
      <c r="F2" s="6" t="s">
        <v>119</v>
      </c>
      <c r="G2" s="6">
        <v>3696.67</v>
      </c>
      <c r="H2" s="6">
        <v>4430.4589950000009</v>
      </c>
      <c r="I2" s="6">
        <v>88609.179900000017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20</v>
      </c>
      <c r="D8" s="11" t="s">
        <v>79</v>
      </c>
      <c r="E8" s="11">
        <v>20</v>
      </c>
    </row>
    <row r="9" spans="1:9">
      <c r="A9" s="11" t="s">
        <v>81</v>
      </c>
      <c r="B9" s="11" t="s">
        <v>81</v>
      </c>
      <c r="C9" s="11">
        <f>SUBTOTAL(109,Criteria_Summary13.5.8[Elementos])</f>
        <v>20</v>
      </c>
      <c r="D9" s="11" t="s">
        <v>81</v>
      </c>
      <c r="E9" s="11">
        <f>SUBTOTAL(109,Criteria_Summary13.5.8[Total])</f>
        <v>20</v>
      </c>
    </row>
    <row r="10" spans="1:9">
      <c r="A10" s="12" t="s">
        <v>82</v>
      </c>
      <c r="B10" s="12">
        <v>0</v>
      </c>
      <c r="C10" s="13"/>
      <c r="D10" s="13"/>
      <c r="E10" s="12">
        <v>20</v>
      </c>
    </row>
    <row r="13" spans="1:9">
      <c r="A13" s="18" t="s">
        <v>79</v>
      </c>
      <c r="B13" s="18" t="s">
        <v>79</v>
      </c>
      <c r="C13" s="18" t="s">
        <v>79</v>
      </c>
      <c r="D13" s="18" t="s">
        <v>79</v>
      </c>
      <c r="E13" s="18" t="s">
        <v>79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20</v>
      </c>
      <c r="C16" s="21" t="s">
        <v>84</v>
      </c>
      <c r="D16" s="21" t="s">
        <v>84</v>
      </c>
      <c r="E16" s="11">
        <v>20</v>
      </c>
    </row>
    <row r="18" spans="1:5">
      <c r="A18" s="22" t="s">
        <v>85</v>
      </c>
      <c r="B18" s="22" t="s">
        <v>85</v>
      </c>
      <c r="C18" s="22" t="s">
        <v>85</v>
      </c>
      <c r="D18" s="22" t="s">
        <v>85</v>
      </c>
      <c r="E18" s="22" t="s">
        <v>85</v>
      </c>
    </row>
    <row r="19" spans="1:5">
      <c r="A19" s="20" t="s">
        <v>86</v>
      </c>
      <c r="B19" s="20" t="s">
        <v>86</v>
      </c>
      <c r="C19" s="20" t="s">
        <v>86</v>
      </c>
      <c r="D19" s="14" t="s">
        <v>87</v>
      </c>
      <c r="E19" s="14"/>
    </row>
    <row r="20" spans="1:5">
      <c r="A20" s="11"/>
      <c r="B20" s="11"/>
      <c r="C20" s="11"/>
      <c r="D20" s="11" t="s">
        <v>88</v>
      </c>
      <c r="E20" s="11" t="s">
        <v>89</v>
      </c>
    </row>
    <row r="22" spans="1:5">
      <c r="A22" s="22" t="s">
        <v>90</v>
      </c>
      <c r="B22" s="22" t="s">
        <v>90</v>
      </c>
      <c r="C22" s="22" t="s">
        <v>90</v>
      </c>
      <c r="D22" s="22" t="s">
        <v>90</v>
      </c>
      <c r="E22" s="22" t="s">
        <v>90</v>
      </c>
    </row>
    <row r="23" spans="1:5">
      <c r="A23" s="20" t="s">
        <v>91</v>
      </c>
      <c r="B23" s="14"/>
      <c r="C23" s="14"/>
      <c r="D23" s="14" t="s">
        <v>75</v>
      </c>
      <c r="E23" s="14"/>
    </row>
    <row r="24" spans="1:5">
      <c r="A24" s="21" t="s">
        <v>92</v>
      </c>
      <c r="B24" s="21" t="s">
        <v>92</v>
      </c>
      <c r="C24" s="21" t="s">
        <v>92</v>
      </c>
      <c r="D24" s="11" t="s">
        <v>93</v>
      </c>
      <c r="E24" s="11" t="s">
        <v>89</v>
      </c>
    </row>
    <row r="26" spans="1:5">
      <c r="A26" s="22" t="s">
        <v>94</v>
      </c>
      <c r="B26" s="22" t="s">
        <v>94</v>
      </c>
      <c r="C26" s="22" t="s">
        <v>94</v>
      </c>
      <c r="D26" s="22" t="s">
        <v>94</v>
      </c>
      <c r="E26" s="22" t="s">
        <v>94</v>
      </c>
    </row>
    <row r="27" spans="1:5">
      <c r="A27" s="14" t="s">
        <v>75</v>
      </c>
      <c r="B27" s="14" t="s">
        <v>95</v>
      </c>
      <c r="C27" s="14" t="s">
        <v>96</v>
      </c>
      <c r="D27" s="14" t="s">
        <v>97</v>
      </c>
      <c r="E27" s="14"/>
    </row>
    <row r="28" spans="1:5" ht="84.75">
      <c r="A28" s="11" t="s">
        <v>75</v>
      </c>
      <c r="B28" s="11" t="s">
        <v>98</v>
      </c>
      <c r="C28" s="11" t="s">
        <v>99</v>
      </c>
      <c r="D28" s="11" t="s">
        <v>100</v>
      </c>
      <c r="E28" s="11" t="s">
        <v>101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5'!A1" display="13.5.8" xr:uid="{00000000-0004-0000-0900-000000000000}"/>
    <hyperlink ref="F2" location="'13.5.8E'!A1" display="20" xr:uid="{00000000-0004-0000-0900-000001000000}"/>
    <hyperlink ref="E10" location="'13.5.8E'!A1" display="'13.5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46</v>
      </c>
      <c r="B2" s="6" t="s">
        <v>47</v>
      </c>
      <c r="C2" s="6" t="s">
        <v>14</v>
      </c>
      <c r="D2" s="6" t="s">
        <v>48</v>
      </c>
      <c r="E2" s="6" t="s">
        <v>49</v>
      </c>
      <c r="F2" s="6" t="s">
        <v>50</v>
      </c>
      <c r="G2" s="6">
        <v>145.83000000000001</v>
      </c>
      <c r="H2" s="6">
        <v>174.77725500000003</v>
      </c>
      <c r="I2" s="6">
        <v>39288.179151450007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117</v>
      </c>
      <c r="D8" s="11" t="s">
        <v>120</v>
      </c>
      <c r="E8" s="11">
        <v>187.32669036984365</v>
      </c>
    </row>
    <row r="9" spans="1:9">
      <c r="A9" s="11" t="s">
        <v>81</v>
      </c>
      <c r="B9" s="11" t="s">
        <v>81</v>
      </c>
      <c r="C9" s="11">
        <f>SUBTOTAL(109,Criteria_Summary13.5.9[Elementos])</f>
        <v>117</v>
      </c>
      <c r="D9" s="11" t="s">
        <v>81</v>
      </c>
      <c r="E9" s="11">
        <f>SUBTOTAL(109,Criteria_Summary13.5.9[Total])</f>
        <v>187.32669036984365</v>
      </c>
    </row>
    <row r="10" spans="1:9" ht="30">
      <c r="A10" s="12" t="s">
        <v>121</v>
      </c>
      <c r="B10" s="12">
        <v>1.2</v>
      </c>
      <c r="C10" s="13"/>
      <c r="D10" s="13"/>
      <c r="E10" s="12">
        <v>224.79</v>
      </c>
    </row>
    <row r="13" spans="1:9">
      <c r="A13" s="18" t="s">
        <v>120</v>
      </c>
      <c r="B13" s="18" t="s">
        <v>120</v>
      </c>
      <c r="C13" s="18" t="s">
        <v>120</v>
      </c>
      <c r="D13" s="18" t="s">
        <v>120</v>
      </c>
      <c r="E13" s="18" t="s">
        <v>120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117</v>
      </c>
      <c r="C16" s="21" t="s">
        <v>122</v>
      </c>
      <c r="D16" s="21" t="s">
        <v>122</v>
      </c>
      <c r="E16" s="11">
        <v>187.32669036984365</v>
      </c>
    </row>
    <row r="18" spans="1:5">
      <c r="A18" s="22" t="s">
        <v>90</v>
      </c>
      <c r="B18" s="22" t="s">
        <v>90</v>
      </c>
      <c r="C18" s="22" t="s">
        <v>90</v>
      </c>
      <c r="D18" s="22" t="s">
        <v>90</v>
      </c>
      <c r="E18" s="22" t="s">
        <v>90</v>
      </c>
    </row>
    <row r="19" spans="1:5">
      <c r="A19" s="20" t="s">
        <v>91</v>
      </c>
      <c r="B19" s="14"/>
      <c r="C19" s="14"/>
      <c r="D19" s="14" t="s">
        <v>75</v>
      </c>
      <c r="E19" s="14"/>
    </row>
    <row r="20" spans="1:5">
      <c r="A20" s="21" t="s">
        <v>123</v>
      </c>
      <c r="B20" s="21" t="s">
        <v>123</v>
      </c>
      <c r="C20" s="21" t="s">
        <v>123</v>
      </c>
      <c r="D20" s="11" t="s">
        <v>124</v>
      </c>
      <c r="E20" s="11" t="s">
        <v>89</v>
      </c>
    </row>
    <row r="21" spans="1:5">
      <c r="A21" s="21" t="s">
        <v>123</v>
      </c>
      <c r="B21" s="21" t="s">
        <v>123</v>
      </c>
      <c r="C21" s="21" t="s">
        <v>123</v>
      </c>
      <c r="D21" s="11" t="s">
        <v>125</v>
      </c>
      <c r="E21" s="11" t="s">
        <v>89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3.5'!A1" display="13.5.9" xr:uid="{00000000-0004-0000-0A00-000000000000}"/>
    <hyperlink ref="F2" location="'13.5.9E'!A1" display="224,79" xr:uid="{00000000-0004-0000-0A00-000001000000}"/>
    <hyperlink ref="E10" location="'13.5.9E'!A1" display="'13.5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51</v>
      </c>
      <c r="B2" s="6" t="s">
        <v>52</v>
      </c>
      <c r="C2" s="6" t="s">
        <v>14</v>
      </c>
      <c r="D2" s="6" t="s">
        <v>53</v>
      </c>
      <c r="E2" s="6" t="s">
        <v>49</v>
      </c>
      <c r="F2" s="6" t="s">
        <v>54</v>
      </c>
      <c r="G2" s="6">
        <v>93.08</v>
      </c>
      <c r="H2" s="6">
        <v>111.55638</v>
      </c>
      <c r="I2" s="6">
        <v>40821.826133400005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213</v>
      </c>
      <c r="D8" s="11" t="s">
        <v>120</v>
      </c>
      <c r="E8" s="11">
        <v>304.94080326027523</v>
      </c>
    </row>
    <row r="9" spans="1:9">
      <c r="A9" s="11" t="s">
        <v>81</v>
      </c>
      <c r="B9" s="11" t="s">
        <v>81</v>
      </c>
      <c r="C9" s="11">
        <f>SUBTOTAL(109,Criteria_Summary13.5.10[Elementos])</f>
        <v>213</v>
      </c>
      <c r="D9" s="11" t="s">
        <v>81</v>
      </c>
      <c r="E9" s="11">
        <f>SUBTOTAL(109,Criteria_Summary13.5.10[Total])</f>
        <v>304.94080326027523</v>
      </c>
    </row>
    <row r="10" spans="1:9" ht="30">
      <c r="A10" s="12" t="s">
        <v>121</v>
      </c>
      <c r="B10" s="12">
        <v>1.2</v>
      </c>
      <c r="C10" s="13"/>
      <c r="D10" s="13"/>
      <c r="E10" s="12">
        <v>365.93</v>
      </c>
    </row>
    <row r="13" spans="1:9">
      <c r="A13" s="18" t="s">
        <v>120</v>
      </c>
      <c r="B13" s="18" t="s">
        <v>120</v>
      </c>
      <c r="C13" s="18" t="s">
        <v>120</v>
      </c>
      <c r="D13" s="18" t="s">
        <v>120</v>
      </c>
      <c r="E13" s="18" t="s">
        <v>120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213</v>
      </c>
      <c r="C16" s="21" t="s">
        <v>122</v>
      </c>
      <c r="D16" s="21" t="s">
        <v>122</v>
      </c>
      <c r="E16" s="11">
        <v>304.94080326027523</v>
      </c>
    </row>
    <row r="18" spans="1:5">
      <c r="A18" s="22" t="s">
        <v>90</v>
      </c>
      <c r="B18" s="22" t="s">
        <v>90</v>
      </c>
      <c r="C18" s="22" t="s">
        <v>90</v>
      </c>
      <c r="D18" s="22" t="s">
        <v>90</v>
      </c>
      <c r="E18" s="22" t="s">
        <v>90</v>
      </c>
    </row>
    <row r="19" spans="1:5">
      <c r="A19" s="20" t="s">
        <v>91</v>
      </c>
      <c r="B19" s="14"/>
      <c r="C19" s="14"/>
      <c r="D19" s="14" t="s">
        <v>75</v>
      </c>
      <c r="E19" s="14"/>
    </row>
    <row r="20" spans="1:5">
      <c r="A20" s="21" t="s">
        <v>123</v>
      </c>
      <c r="B20" s="21" t="s">
        <v>123</v>
      </c>
      <c r="C20" s="21" t="s">
        <v>123</v>
      </c>
      <c r="D20" s="11" t="s">
        <v>126</v>
      </c>
      <c r="E20" s="11" t="s">
        <v>89</v>
      </c>
    </row>
    <row r="21" spans="1:5">
      <c r="A21" s="21" t="s">
        <v>123</v>
      </c>
      <c r="B21" s="21" t="s">
        <v>123</v>
      </c>
      <c r="C21" s="21" t="s">
        <v>123</v>
      </c>
      <c r="D21" s="11" t="s">
        <v>127</v>
      </c>
      <c r="E21" s="11" t="s">
        <v>89</v>
      </c>
    </row>
    <row r="22" spans="1:5">
      <c r="A22" s="21" t="s">
        <v>123</v>
      </c>
      <c r="B22" s="21" t="s">
        <v>123</v>
      </c>
      <c r="C22" s="21" t="s">
        <v>123</v>
      </c>
      <c r="D22" s="11" t="s">
        <v>128</v>
      </c>
      <c r="E22" s="11" t="s">
        <v>89</v>
      </c>
    </row>
    <row r="23" spans="1:5">
      <c r="A23" s="21" t="s">
        <v>123</v>
      </c>
      <c r="B23" s="21" t="s">
        <v>123</v>
      </c>
      <c r="C23" s="21" t="s">
        <v>123</v>
      </c>
      <c r="D23" s="11" t="s">
        <v>129</v>
      </c>
      <c r="E23" s="11" t="s">
        <v>89</v>
      </c>
    </row>
    <row r="24" spans="1:5">
      <c r="A24" s="21" t="s">
        <v>123</v>
      </c>
      <c r="B24" s="21" t="s">
        <v>123</v>
      </c>
      <c r="C24" s="21" t="s">
        <v>123</v>
      </c>
      <c r="D24" s="11" t="s">
        <v>130</v>
      </c>
      <c r="E24" s="11" t="s">
        <v>89</v>
      </c>
    </row>
    <row r="25" spans="1:5">
      <c r="A25" s="21" t="s">
        <v>123</v>
      </c>
      <c r="B25" s="21" t="s">
        <v>123</v>
      </c>
      <c r="C25" s="21" t="s">
        <v>123</v>
      </c>
      <c r="D25" s="11" t="s">
        <v>131</v>
      </c>
      <c r="E25" s="11" t="s">
        <v>89</v>
      </c>
    </row>
  </sheetData>
  <mergeCells count="14">
    <mergeCell ref="A22:C22"/>
    <mergeCell ref="A23:C23"/>
    <mergeCell ref="A24:C24"/>
    <mergeCell ref="A25:C25"/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3.5'!A1" display="13.5.10" xr:uid="{00000000-0004-0000-0B00-000000000000}"/>
    <hyperlink ref="F2" location="'13.5.10E'!A1" display="365,93" xr:uid="{00000000-0004-0000-0B00-000001000000}"/>
    <hyperlink ref="E10" location="'13.5.10E'!A1" display="'13.5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CF8E3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55</v>
      </c>
      <c r="B2" s="8" t="s">
        <v>56</v>
      </c>
      <c r="C2" s="8" t="s">
        <v>57</v>
      </c>
      <c r="D2" s="8" t="s">
        <v>58</v>
      </c>
      <c r="E2" s="8" t="s">
        <v>16</v>
      </c>
      <c r="F2" s="8" t="s">
        <v>132</v>
      </c>
      <c r="G2" s="8">
        <v>26.37</v>
      </c>
      <c r="H2" s="8">
        <v>31.604445000000005</v>
      </c>
      <c r="I2" s="8">
        <v>1453.8044700000003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46</v>
      </c>
      <c r="D8" s="11" t="s">
        <v>133</v>
      </c>
      <c r="E8" s="11">
        <v>46</v>
      </c>
    </row>
    <row r="9" spans="1:9">
      <c r="A9" s="11" t="s">
        <v>81</v>
      </c>
      <c r="B9" s="11" t="s">
        <v>81</v>
      </c>
      <c r="C9" s="11">
        <f>SUBTOTAL(109,Criteria_Summary13.5.11[Elementos])</f>
        <v>46</v>
      </c>
      <c r="D9" s="11" t="s">
        <v>81</v>
      </c>
      <c r="E9" s="11">
        <f>SUBTOTAL(109,Criteria_Summary13.5.11[Total])</f>
        <v>46</v>
      </c>
    </row>
    <row r="10" spans="1:9">
      <c r="A10" s="12" t="s">
        <v>82</v>
      </c>
      <c r="B10" s="12">
        <v>0</v>
      </c>
      <c r="C10" s="13"/>
      <c r="D10" s="13"/>
      <c r="E10" s="12">
        <v>46</v>
      </c>
    </row>
    <row r="13" spans="1:9">
      <c r="A13" s="18" t="s">
        <v>133</v>
      </c>
      <c r="B13" s="18" t="s">
        <v>133</v>
      </c>
      <c r="C13" s="18" t="s">
        <v>133</v>
      </c>
      <c r="D13" s="18" t="s">
        <v>133</v>
      </c>
      <c r="E13" s="18" t="s">
        <v>133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46</v>
      </c>
      <c r="C16" s="21" t="s">
        <v>7</v>
      </c>
      <c r="D16" s="21" t="s">
        <v>7</v>
      </c>
      <c r="E16" s="11">
        <v>46</v>
      </c>
    </row>
    <row r="18" spans="1:5">
      <c r="A18" s="22" t="s">
        <v>90</v>
      </c>
      <c r="B18" s="22" t="s">
        <v>90</v>
      </c>
      <c r="C18" s="22" t="s">
        <v>90</v>
      </c>
      <c r="D18" s="22" t="s">
        <v>90</v>
      </c>
      <c r="E18" s="22" t="s">
        <v>90</v>
      </c>
    </row>
    <row r="19" spans="1:5">
      <c r="A19" s="20" t="s">
        <v>91</v>
      </c>
      <c r="B19" s="14"/>
      <c r="C19" s="14"/>
      <c r="D19" s="14" t="s">
        <v>75</v>
      </c>
      <c r="E19" s="14"/>
    </row>
    <row r="20" spans="1:5">
      <c r="A20" s="21" t="s">
        <v>134</v>
      </c>
      <c r="B20" s="21" t="s">
        <v>134</v>
      </c>
      <c r="C20" s="21" t="s">
        <v>134</v>
      </c>
      <c r="D20" s="11" t="s">
        <v>135</v>
      </c>
      <c r="E20" s="11" t="s">
        <v>89</v>
      </c>
    </row>
    <row r="22" spans="1:5">
      <c r="A22" s="22" t="s">
        <v>94</v>
      </c>
      <c r="B22" s="22" t="s">
        <v>94</v>
      </c>
      <c r="C22" s="22" t="s">
        <v>94</v>
      </c>
      <c r="D22" s="22" t="s">
        <v>94</v>
      </c>
      <c r="E22" s="22" t="s">
        <v>94</v>
      </c>
    </row>
    <row r="23" spans="1:5">
      <c r="A23" s="14" t="s">
        <v>75</v>
      </c>
      <c r="B23" s="14" t="s">
        <v>95</v>
      </c>
      <c r="C23" s="14" t="s">
        <v>96</v>
      </c>
      <c r="D23" s="14" t="s">
        <v>97</v>
      </c>
      <c r="E23" s="14"/>
    </row>
    <row r="24" spans="1:5" ht="36.75">
      <c r="A24" s="11" t="s">
        <v>75</v>
      </c>
      <c r="B24" s="11" t="s">
        <v>98</v>
      </c>
      <c r="C24" s="11" t="s">
        <v>136</v>
      </c>
      <c r="D24" s="11" t="s">
        <v>4</v>
      </c>
      <c r="E24" s="11" t="s">
        <v>101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5'!A1" display="13.5.11" xr:uid="{00000000-0004-0000-0C00-000000000000}"/>
    <hyperlink ref="F2" location="'13.5.11E'!A1" display="46" xr:uid="{00000000-0004-0000-0C00-000001000000}"/>
    <hyperlink ref="E10" location="'13.5.11E'!A1" display="'13.5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60</v>
      </c>
      <c r="B2" s="6" t="s">
        <v>61</v>
      </c>
      <c r="C2" s="6" t="s">
        <v>14</v>
      </c>
      <c r="D2" s="6" t="s">
        <v>62</v>
      </c>
      <c r="E2" s="6" t="s">
        <v>16</v>
      </c>
      <c r="F2" s="6" t="s">
        <v>137</v>
      </c>
      <c r="G2" s="6">
        <v>4148.66</v>
      </c>
      <c r="H2" s="6">
        <v>4148.66</v>
      </c>
      <c r="I2" s="6">
        <v>4148.66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1</v>
      </c>
      <c r="D8" s="11" t="s">
        <v>138</v>
      </c>
      <c r="E8" s="11">
        <v>1</v>
      </c>
    </row>
    <row r="9" spans="1:9">
      <c r="A9" s="11" t="s">
        <v>81</v>
      </c>
      <c r="B9" s="11" t="s">
        <v>81</v>
      </c>
      <c r="C9" s="11">
        <f>SUBTOTAL(109,Criteria_Summary13.5.12[Elementos])</f>
        <v>1</v>
      </c>
      <c r="D9" s="11" t="s">
        <v>81</v>
      </c>
      <c r="E9" s="11">
        <f>SUBTOTAL(109,Criteria_Summary13.5.12[Total])</f>
        <v>1</v>
      </c>
    </row>
    <row r="10" spans="1:9">
      <c r="A10" s="12" t="s">
        <v>82</v>
      </c>
      <c r="B10" s="12">
        <v>0</v>
      </c>
      <c r="C10" s="13"/>
      <c r="D10" s="13"/>
      <c r="E10" s="12">
        <v>1</v>
      </c>
    </row>
    <row r="13" spans="1:9">
      <c r="A13" s="18" t="s">
        <v>138</v>
      </c>
      <c r="B13" s="18" t="s">
        <v>138</v>
      </c>
      <c r="C13" s="18" t="s">
        <v>138</v>
      </c>
      <c r="D13" s="18" t="s">
        <v>138</v>
      </c>
      <c r="E13" s="18" t="s">
        <v>138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1</v>
      </c>
      <c r="C16" s="21" t="s">
        <v>139</v>
      </c>
      <c r="D16" s="21" t="s">
        <v>139</v>
      </c>
      <c r="E16" s="11">
        <v>1</v>
      </c>
    </row>
    <row r="18" spans="1:5">
      <c r="A18" s="22" t="s">
        <v>85</v>
      </c>
      <c r="B18" s="22" t="s">
        <v>85</v>
      </c>
      <c r="C18" s="22" t="s">
        <v>85</v>
      </c>
      <c r="D18" s="22" t="s">
        <v>85</v>
      </c>
      <c r="E18" s="22" t="s">
        <v>85</v>
      </c>
    </row>
    <row r="19" spans="1:5">
      <c r="A19" s="20" t="s">
        <v>86</v>
      </c>
      <c r="B19" s="20" t="s">
        <v>86</v>
      </c>
      <c r="C19" s="20" t="s">
        <v>86</v>
      </c>
      <c r="D19" s="14" t="s">
        <v>87</v>
      </c>
      <c r="E19" s="14"/>
    </row>
    <row r="20" spans="1:5">
      <c r="A20" s="11"/>
      <c r="B20" s="11"/>
      <c r="C20" s="11"/>
      <c r="D20" s="11" t="s">
        <v>88</v>
      </c>
      <c r="E20" s="11" t="s">
        <v>89</v>
      </c>
    </row>
    <row r="22" spans="1:5">
      <c r="A22" s="22" t="s">
        <v>90</v>
      </c>
      <c r="B22" s="22" t="s">
        <v>90</v>
      </c>
      <c r="C22" s="22" t="s">
        <v>90</v>
      </c>
      <c r="D22" s="22" t="s">
        <v>90</v>
      </c>
      <c r="E22" s="22" t="s">
        <v>90</v>
      </c>
    </row>
    <row r="23" spans="1:5">
      <c r="A23" s="20" t="s">
        <v>91</v>
      </c>
      <c r="B23" s="14"/>
      <c r="C23" s="14"/>
      <c r="D23" s="14" t="s">
        <v>75</v>
      </c>
      <c r="E23" s="14"/>
    </row>
    <row r="24" spans="1:5">
      <c r="A24" s="21" t="s">
        <v>140</v>
      </c>
      <c r="B24" s="21" t="s">
        <v>140</v>
      </c>
      <c r="C24" s="21" t="s">
        <v>140</v>
      </c>
      <c r="D24" s="11" t="s">
        <v>141</v>
      </c>
      <c r="E24" s="11" t="s">
        <v>89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5'!A1" display="13.5.12" xr:uid="{00000000-0004-0000-0D00-000000000000}"/>
    <hyperlink ref="F2" location="'13.5.12E'!A1" display="1" xr:uid="{00000000-0004-0000-0D00-000001000000}"/>
    <hyperlink ref="E10" location="'13.5.12E'!A1" display="'13.5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64</v>
      </c>
      <c r="B2" s="6" t="s">
        <v>65</v>
      </c>
      <c r="C2" s="6" t="s">
        <v>66</v>
      </c>
      <c r="D2" s="6" t="s">
        <v>67</v>
      </c>
      <c r="E2" s="6" t="s">
        <v>16</v>
      </c>
      <c r="F2" s="6" t="s">
        <v>137</v>
      </c>
      <c r="G2" s="6">
        <v>9098.35</v>
      </c>
      <c r="H2" s="6">
        <v>9098.35</v>
      </c>
      <c r="I2" s="6">
        <v>9098.35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1</v>
      </c>
      <c r="D8" s="11" t="s">
        <v>138</v>
      </c>
      <c r="E8" s="11">
        <v>1</v>
      </c>
    </row>
    <row r="9" spans="1:9">
      <c r="A9" s="11" t="s">
        <v>81</v>
      </c>
      <c r="B9" s="11" t="s">
        <v>81</v>
      </c>
      <c r="C9" s="11">
        <f>SUBTOTAL(109,Criteria_Summary13.5.13[Elementos])</f>
        <v>1</v>
      </c>
      <c r="D9" s="11" t="s">
        <v>81</v>
      </c>
      <c r="E9" s="11">
        <f>SUBTOTAL(109,Criteria_Summary13.5.13[Total])</f>
        <v>1</v>
      </c>
    </row>
    <row r="10" spans="1:9">
      <c r="A10" s="12" t="s">
        <v>82</v>
      </c>
      <c r="B10" s="12">
        <v>0</v>
      </c>
      <c r="C10" s="13"/>
      <c r="D10" s="13"/>
      <c r="E10" s="12">
        <v>1</v>
      </c>
    </row>
    <row r="13" spans="1:9">
      <c r="A13" s="18" t="s">
        <v>138</v>
      </c>
      <c r="B13" s="18" t="s">
        <v>138</v>
      </c>
      <c r="C13" s="18" t="s">
        <v>138</v>
      </c>
      <c r="D13" s="18" t="s">
        <v>138</v>
      </c>
      <c r="E13" s="18" t="s">
        <v>138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1</v>
      </c>
      <c r="C16" s="21" t="s">
        <v>139</v>
      </c>
      <c r="D16" s="21" t="s">
        <v>139</v>
      </c>
      <c r="E16" s="11">
        <v>1</v>
      </c>
    </row>
    <row r="18" spans="1:5">
      <c r="A18" s="22" t="s">
        <v>85</v>
      </c>
      <c r="B18" s="22" t="s">
        <v>85</v>
      </c>
      <c r="C18" s="22" t="s">
        <v>85</v>
      </c>
      <c r="D18" s="22" t="s">
        <v>85</v>
      </c>
      <c r="E18" s="22" t="s">
        <v>85</v>
      </c>
    </row>
    <row r="19" spans="1:5">
      <c r="A19" s="20" t="s">
        <v>86</v>
      </c>
      <c r="B19" s="20" t="s">
        <v>86</v>
      </c>
      <c r="C19" s="20" t="s">
        <v>86</v>
      </c>
      <c r="D19" s="14" t="s">
        <v>87</v>
      </c>
      <c r="E19" s="14"/>
    </row>
    <row r="20" spans="1:5">
      <c r="A20" s="11"/>
      <c r="B20" s="11"/>
      <c r="C20" s="11"/>
      <c r="D20" s="11" t="s">
        <v>88</v>
      </c>
      <c r="E20" s="11" t="s">
        <v>89</v>
      </c>
    </row>
    <row r="22" spans="1:5">
      <c r="A22" s="22" t="s">
        <v>90</v>
      </c>
      <c r="B22" s="22" t="s">
        <v>90</v>
      </c>
      <c r="C22" s="22" t="s">
        <v>90</v>
      </c>
      <c r="D22" s="22" t="s">
        <v>90</v>
      </c>
      <c r="E22" s="22" t="s">
        <v>90</v>
      </c>
    </row>
    <row r="23" spans="1:5">
      <c r="A23" s="20" t="s">
        <v>91</v>
      </c>
      <c r="B23" s="14"/>
      <c r="C23" s="14"/>
      <c r="D23" s="14" t="s">
        <v>75</v>
      </c>
      <c r="E23" s="14"/>
    </row>
    <row r="24" spans="1:5">
      <c r="A24" s="21" t="s">
        <v>142</v>
      </c>
      <c r="B24" s="21" t="s">
        <v>142</v>
      </c>
      <c r="C24" s="21" t="s">
        <v>142</v>
      </c>
      <c r="D24" s="11" t="s">
        <v>143</v>
      </c>
      <c r="E24" s="11" t="s">
        <v>89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5'!A1" display="13.5.13" xr:uid="{00000000-0004-0000-0E00-000000000000}"/>
    <hyperlink ref="F2" location="'13.5.13E'!A1" display="1" xr:uid="{00000000-0004-0000-0E00-000001000000}"/>
    <hyperlink ref="E10" location="'13.5.13E'!A1" display="'13.5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6" t="s">
        <v>68</v>
      </c>
      <c r="B2" s="6" t="s">
        <v>69</v>
      </c>
      <c r="C2" s="6" t="s">
        <v>14</v>
      </c>
      <c r="D2" s="6" t="s">
        <v>70</v>
      </c>
      <c r="E2" s="6" t="s">
        <v>71</v>
      </c>
      <c r="F2" s="6" t="s">
        <v>72</v>
      </c>
      <c r="G2" s="6">
        <v>67.11</v>
      </c>
      <c r="H2" s="6">
        <v>67.11</v>
      </c>
      <c r="I2" s="6">
        <v>31429.6263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144</v>
      </c>
      <c r="C8" s="11">
        <v>5</v>
      </c>
      <c r="D8" s="11"/>
      <c r="E8" s="11">
        <v>468.33456566918869</v>
      </c>
    </row>
    <row r="9" spans="1:9">
      <c r="A9" s="11" t="s">
        <v>81</v>
      </c>
      <c r="B9" s="11" t="s">
        <v>81</v>
      </c>
      <c r="C9" s="11">
        <f>SUBTOTAL(109,Criteria_Summary13.5.14[Elementos])</f>
        <v>5</v>
      </c>
      <c r="D9" s="11" t="s">
        <v>81</v>
      </c>
      <c r="E9" s="11">
        <f>SUBTOTAL(109,Criteria_Summary13.5.14[Total])</f>
        <v>468.33456566918869</v>
      </c>
    </row>
    <row r="10" spans="1:9">
      <c r="A10" s="12" t="s">
        <v>82</v>
      </c>
      <c r="B10" s="12">
        <v>0</v>
      </c>
      <c r="C10" s="13"/>
      <c r="D10" s="13"/>
      <c r="E10" s="12">
        <v>468.33</v>
      </c>
    </row>
    <row r="13" spans="1:9">
      <c r="A13" s="18"/>
      <c r="B13" s="18"/>
      <c r="C13" s="18"/>
      <c r="D13" s="18"/>
      <c r="E13" s="18"/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144</v>
      </c>
      <c r="B16" s="11">
        <v>5</v>
      </c>
      <c r="C16" s="21" t="s">
        <v>145</v>
      </c>
      <c r="D16" s="21" t="s">
        <v>145</v>
      </c>
      <c r="E16" s="11">
        <v>468.33456566918869</v>
      </c>
    </row>
    <row r="18" spans="1:5">
      <c r="A18" s="22" t="s">
        <v>85</v>
      </c>
      <c r="B18" s="22" t="s">
        <v>85</v>
      </c>
      <c r="C18" s="22" t="s">
        <v>85</v>
      </c>
      <c r="D18" s="22" t="s">
        <v>85</v>
      </c>
      <c r="E18" s="22" t="s">
        <v>85</v>
      </c>
    </row>
    <row r="19" spans="1:5">
      <c r="A19" s="20" t="s">
        <v>86</v>
      </c>
      <c r="B19" s="20" t="s">
        <v>86</v>
      </c>
      <c r="C19" s="20" t="s">
        <v>86</v>
      </c>
      <c r="D19" s="14" t="s">
        <v>87</v>
      </c>
      <c r="E19" s="14"/>
    </row>
    <row r="20" spans="1:5">
      <c r="A20" s="11"/>
      <c r="B20" s="11"/>
      <c r="C20" s="11"/>
      <c r="D20" s="11" t="s">
        <v>88</v>
      </c>
      <c r="E20" s="11" t="s">
        <v>89</v>
      </c>
    </row>
    <row r="22" spans="1:5">
      <c r="A22" s="22" t="s">
        <v>90</v>
      </c>
      <c r="B22" s="22" t="s">
        <v>90</v>
      </c>
      <c r="C22" s="22" t="s">
        <v>90</v>
      </c>
      <c r="D22" s="22" t="s">
        <v>90</v>
      </c>
      <c r="E22" s="22" t="s">
        <v>90</v>
      </c>
    </row>
    <row r="23" spans="1:5">
      <c r="A23" s="20" t="s">
        <v>91</v>
      </c>
      <c r="B23" s="14"/>
      <c r="C23" s="14"/>
      <c r="D23" s="14" t="s">
        <v>75</v>
      </c>
      <c r="E23" s="14"/>
    </row>
    <row r="24" spans="1:5">
      <c r="A24" s="21" t="s">
        <v>146</v>
      </c>
      <c r="B24" s="21" t="s">
        <v>146</v>
      </c>
      <c r="C24" s="21" t="s">
        <v>146</v>
      </c>
      <c r="D24" s="11" t="s">
        <v>147</v>
      </c>
      <c r="E24" s="11" t="s">
        <v>89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5'!A1" display="13.5.14" xr:uid="{00000000-0004-0000-0F00-000000000000}"/>
    <hyperlink ref="F2" location="'13.5.14E'!A1" display="468,33" xr:uid="{00000000-0004-0000-0F00-000001000000}"/>
    <hyperlink ref="E10" location="'13.5.14E'!A1" display="'13.5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6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</v>
      </c>
      <c r="B1" s="23" t="s">
        <v>15</v>
      </c>
      <c r="C1" s="23" t="s">
        <v>15</v>
      </c>
      <c r="D1" s="23" t="s">
        <v>15</v>
      </c>
      <c r="E1" s="23" t="s">
        <v>15</v>
      </c>
    </row>
    <row r="2" spans="1:5">
      <c r="A2" s="23" t="s">
        <v>15</v>
      </c>
      <c r="B2" s="23" t="s">
        <v>15</v>
      </c>
      <c r="C2" s="23" t="s">
        <v>15</v>
      </c>
      <c r="D2" s="23" t="s">
        <v>15</v>
      </c>
      <c r="E2" s="23" t="s">
        <v>15</v>
      </c>
    </row>
    <row r="4" spans="1:5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36.75">
      <c r="A7" s="11" t="s">
        <v>153</v>
      </c>
      <c r="B7" s="11" t="s">
        <v>88</v>
      </c>
      <c r="C7" s="11" t="s">
        <v>93</v>
      </c>
      <c r="D7" s="11" t="s">
        <v>154</v>
      </c>
      <c r="E7" s="11">
        <v>1</v>
      </c>
    </row>
    <row r="8" spans="1:5" ht="36.75">
      <c r="A8" s="11" t="s">
        <v>153</v>
      </c>
      <c r="B8" s="11" t="s">
        <v>88</v>
      </c>
      <c r="C8" s="11" t="s">
        <v>93</v>
      </c>
      <c r="D8" s="11" t="s">
        <v>155</v>
      </c>
      <c r="E8" s="11">
        <v>1</v>
      </c>
    </row>
    <row r="9" spans="1:5" ht="36.75">
      <c r="A9" s="11" t="s">
        <v>153</v>
      </c>
      <c r="B9" s="11" t="s">
        <v>88</v>
      </c>
      <c r="C9" s="11" t="s">
        <v>93</v>
      </c>
      <c r="D9" s="11" t="s">
        <v>156</v>
      </c>
      <c r="E9" s="11">
        <v>1</v>
      </c>
    </row>
    <row r="10" spans="1:5" ht="36.75">
      <c r="A10" s="11" t="s">
        <v>153</v>
      </c>
      <c r="B10" s="11" t="s">
        <v>88</v>
      </c>
      <c r="C10" s="11" t="s">
        <v>93</v>
      </c>
      <c r="D10" s="11" t="s">
        <v>157</v>
      </c>
      <c r="E10" s="11">
        <v>1</v>
      </c>
    </row>
    <row r="11" spans="1:5" ht="36.75">
      <c r="A11" s="11" t="s">
        <v>153</v>
      </c>
      <c r="B11" s="11" t="s">
        <v>88</v>
      </c>
      <c r="C11" s="11" t="s">
        <v>93</v>
      </c>
      <c r="D11" s="11" t="s">
        <v>158</v>
      </c>
      <c r="E11" s="11">
        <v>1</v>
      </c>
    </row>
    <row r="12" spans="1:5" ht="36.75">
      <c r="A12" s="11" t="s">
        <v>153</v>
      </c>
      <c r="B12" s="11" t="s">
        <v>88</v>
      </c>
      <c r="C12" s="11" t="s">
        <v>93</v>
      </c>
      <c r="D12" s="11" t="s">
        <v>159</v>
      </c>
      <c r="E12" s="11">
        <v>1</v>
      </c>
    </row>
    <row r="13" spans="1:5" ht="36.75">
      <c r="A13" s="11" t="s">
        <v>153</v>
      </c>
      <c r="B13" s="11" t="s">
        <v>88</v>
      </c>
      <c r="C13" s="11" t="s">
        <v>93</v>
      </c>
      <c r="D13" s="11" t="s">
        <v>160</v>
      </c>
      <c r="E13" s="11">
        <v>1</v>
      </c>
    </row>
    <row r="14" spans="1:5" ht="36.75">
      <c r="A14" s="11" t="s">
        <v>153</v>
      </c>
      <c r="B14" s="11" t="s">
        <v>88</v>
      </c>
      <c r="C14" s="11" t="s">
        <v>93</v>
      </c>
      <c r="D14" s="11" t="s">
        <v>161</v>
      </c>
      <c r="E14" s="11">
        <v>1</v>
      </c>
    </row>
    <row r="15" spans="1:5" ht="36.75">
      <c r="A15" s="11" t="s">
        <v>153</v>
      </c>
      <c r="B15" s="11" t="s">
        <v>88</v>
      </c>
      <c r="C15" s="11" t="s">
        <v>93</v>
      </c>
      <c r="D15" s="11" t="s">
        <v>162</v>
      </c>
      <c r="E15" s="11">
        <v>1</v>
      </c>
    </row>
    <row r="16" spans="1:5" ht="36.75">
      <c r="A16" s="11" t="s">
        <v>153</v>
      </c>
      <c r="B16" s="11" t="s">
        <v>88</v>
      </c>
      <c r="C16" s="11" t="s">
        <v>93</v>
      </c>
      <c r="D16" s="11" t="s">
        <v>163</v>
      </c>
      <c r="E16" s="11">
        <v>1</v>
      </c>
    </row>
    <row r="17" spans="1:5" ht="36.75">
      <c r="A17" s="11" t="s">
        <v>153</v>
      </c>
      <c r="B17" s="11" t="s">
        <v>88</v>
      </c>
      <c r="C17" s="11" t="s">
        <v>93</v>
      </c>
      <c r="D17" s="11" t="s">
        <v>164</v>
      </c>
      <c r="E17" s="11">
        <v>1</v>
      </c>
    </row>
    <row r="18" spans="1:5" ht="36.75">
      <c r="A18" s="11" t="s">
        <v>153</v>
      </c>
      <c r="B18" s="11" t="s">
        <v>88</v>
      </c>
      <c r="C18" s="11" t="s">
        <v>93</v>
      </c>
      <c r="D18" s="11" t="s">
        <v>165</v>
      </c>
      <c r="E18" s="11">
        <v>1</v>
      </c>
    </row>
    <row r="19" spans="1:5" ht="36.75">
      <c r="A19" s="11" t="s">
        <v>153</v>
      </c>
      <c r="B19" s="11" t="s">
        <v>88</v>
      </c>
      <c r="C19" s="11" t="s">
        <v>93</v>
      </c>
      <c r="D19" s="11" t="s">
        <v>166</v>
      </c>
      <c r="E19" s="11">
        <v>1</v>
      </c>
    </row>
    <row r="20" spans="1:5" ht="36.75">
      <c r="A20" s="11" t="s">
        <v>153</v>
      </c>
      <c r="B20" s="11" t="s">
        <v>88</v>
      </c>
      <c r="C20" s="11" t="s">
        <v>93</v>
      </c>
      <c r="D20" s="11" t="s">
        <v>167</v>
      </c>
      <c r="E20" s="11">
        <v>1</v>
      </c>
    </row>
    <row r="21" spans="1:5" ht="36.75">
      <c r="A21" s="11" t="s">
        <v>153</v>
      </c>
      <c r="B21" s="11" t="s">
        <v>88</v>
      </c>
      <c r="C21" s="11" t="s">
        <v>93</v>
      </c>
      <c r="D21" s="11" t="s">
        <v>168</v>
      </c>
      <c r="E21" s="11">
        <v>1</v>
      </c>
    </row>
    <row r="22" spans="1:5" ht="36.75">
      <c r="A22" s="11" t="s">
        <v>153</v>
      </c>
      <c r="B22" s="11" t="s">
        <v>88</v>
      </c>
      <c r="C22" s="11" t="s">
        <v>93</v>
      </c>
      <c r="D22" s="11" t="s">
        <v>169</v>
      </c>
      <c r="E22" s="11">
        <v>1</v>
      </c>
    </row>
    <row r="23" spans="1:5" ht="36.75">
      <c r="A23" s="11" t="s">
        <v>153</v>
      </c>
      <c r="B23" s="11" t="s">
        <v>88</v>
      </c>
      <c r="C23" s="11" t="s">
        <v>93</v>
      </c>
      <c r="D23" s="11" t="s">
        <v>170</v>
      </c>
      <c r="E23" s="11">
        <v>1</v>
      </c>
    </row>
    <row r="24" spans="1:5" ht="36.75">
      <c r="A24" s="11" t="s">
        <v>153</v>
      </c>
      <c r="B24" s="11" t="s">
        <v>88</v>
      </c>
      <c r="C24" s="11" t="s">
        <v>93</v>
      </c>
      <c r="D24" s="11" t="s">
        <v>171</v>
      </c>
      <c r="E24" s="11">
        <v>1</v>
      </c>
    </row>
    <row r="25" spans="1:5" ht="36.75">
      <c r="A25" s="11" t="s">
        <v>153</v>
      </c>
      <c r="B25" s="11" t="s">
        <v>88</v>
      </c>
      <c r="C25" s="11" t="s">
        <v>93</v>
      </c>
      <c r="D25" s="11" t="s">
        <v>172</v>
      </c>
      <c r="E25" s="11">
        <v>1</v>
      </c>
    </row>
    <row r="26" spans="1:5" ht="36.75">
      <c r="A26" s="11" t="s">
        <v>153</v>
      </c>
      <c r="B26" s="11" t="s">
        <v>88</v>
      </c>
      <c r="C26" s="11" t="s">
        <v>93</v>
      </c>
      <c r="D26" s="11" t="s">
        <v>173</v>
      </c>
      <c r="E26" s="11">
        <v>1</v>
      </c>
    </row>
    <row r="27" spans="1:5">
      <c r="A27" s="1" t="s">
        <v>81</v>
      </c>
      <c r="B27" s="1" t="s">
        <v>81</v>
      </c>
      <c r="C27" s="1">
        <f>SUBTOTAL(103,Elements13511[Elemento])</f>
        <v>20</v>
      </c>
      <c r="D27" s="1" t="s">
        <v>81</v>
      </c>
      <c r="E27" s="1">
        <f>SUBTOTAL(109,Elements13511[Totais:])</f>
        <v>20</v>
      </c>
    </row>
    <row r="30" spans="1:5">
      <c r="A30" s="23" t="s">
        <v>15</v>
      </c>
      <c r="B30" s="23" t="s">
        <v>15</v>
      </c>
      <c r="C30" s="23" t="s">
        <v>15</v>
      </c>
      <c r="D30" s="23" t="s">
        <v>15</v>
      </c>
      <c r="E30" s="23" t="s">
        <v>15</v>
      </c>
    </row>
    <row r="31" spans="1:5">
      <c r="A31" s="23" t="s">
        <v>15</v>
      </c>
      <c r="B31" s="23" t="s">
        <v>15</v>
      </c>
      <c r="C31" s="23" t="s">
        <v>15</v>
      </c>
      <c r="D31" s="23" t="s">
        <v>15</v>
      </c>
      <c r="E31" s="23" t="s">
        <v>15</v>
      </c>
    </row>
    <row r="33" spans="1:5">
      <c r="A33" s="18" t="s">
        <v>80</v>
      </c>
      <c r="B33" s="18" t="s">
        <v>80</v>
      </c>
      <c r="C33" s="18" t="s">
        <v>80</v>
      </c>
      <c r="D33" s="18" t="s">
        <v>80</v>
      </c>
      <c r="E33" s="18" t="s">
        <v>80</v>
      </c>
    </row>
    <row r="34" spans="1:5">
      <c r="A34" s="24" t="s">
        <v>81</v>
      </c>
      <c r="B34" s="24" t="s">
        <v>81</v>
      </c>
      <c r="C34" s="24" t="s">
        <v>81</v>
      </c>
      <c r="D34" s="24" t="s">
        <v>81</v>
      </c>
      <c r="E34" s="24" t="s">
        <v>81</v>
      </c>
    </row>
    <row r="35" spans="1:5">
      <c r="A35" s="10" t="s">
        <v>148</v>
      </c>
      <c r="B35" s="10" t="s">
        <v>149</v>
      </c>
      <c r="C35" s="10" t="s">
        <v>150</v>
      </c>
      <c r="D35" s="10" t="s">
        <v>151</v>
      </c>
      <c r="E35" s="10" t="s">
        <v>152</v>
      </c>
    </row>
    <row r="36" spans="1:5" ht="36.75">
      <c r="A36" s="11" t="s">
        <v>153</v>
      </c>
      <c r="B36" s="11" t="s">
        <v>88</v>
      </c>
      <c r="C36" s="11" t="s">
        <v>103</v>
      </c>
      <c r="D36" s="11" t="s">
        <v>174</v>
      </c>
      <c r="E36" s="11">
        <v>1</v>
      </c>
    </row>
    <row r="37" spans="1:5" ht="36.75">
      <c r="A37" s="11" t="s">
        <v>153</v>
      </c>
      <c r="B37" s="11" t="s">
        <v>88</v>
      </c>
      <c r="C37" s="11" t="s">
        <v>103</v>
      </c>
      <c r="D37" s="11" t="s">
        <v>175</v>
      </c>
      <c r="E37" s="11">
        <v>1</v>
      </c>
    </row>
    <row r="38" spans="1:5">
      <c r="A38" s="1" t="s">
        <v>81</v>
      </c>
      <c r="B38" s="1" t="s">
        <v>81</v>
      </c>
      <c r="C38" s="1">
        <f>SUBTOTAL(103,Elements13512[Elemento])</f>
        <v>2</v>
      </c>
      <c r="D38" s="1" t="s">
        <v>81</v>
      </c>
      <c r="E38" s="1">
        <f>SUBTOTAL(109,Elements13512[Totais:])</f>
        <v>2</v>
      </c>
    </row>
    <row r="41" spans="1:5">
      <c r="A41" s="23" t="s">
        <v>15</v>
      </c>
      <c r="B41" s="23" t="s">
        <v>15</v>
      </c>
      <c r="C41" s="23" t="s">
        <v>15</v>
      </c>
      <c r="D41" s="23" t="s">
        <v>15</v>
      </c>
      <c r="E41" s="23" t="s">
        <v>15</v>
      </c>
    </row>
    <row r="42" spans="1:5">
      <c r="A42" s="23" t="s">
        <v>15</v>
      </c>
      <c r="B42" s="23" t="s">
        <v>15</v>
      </c>
      <c r="C42" s="23" t="s">
        <v>15</v>
      </c>
      <c r="D42" s="23" t="s">
        <v>15</v>
      </c>
      <c r="E42" s="23" t="s">
        <v>15</v>
      </c>
    </row>
    <row r="44" spans="1:5">
      <c r="A44" s="18" t="s">
        <v>79</v>
      </c>
      <c r="B44" s="18" t="s">
        <v>79</v>
      </c>
      <c r="C44" s="18" t="s">
        <v>79</v>
      </c>
      <c r="D44" s="18" t="s">
        <v>79</v>
      </c>
      <c r="E44" s="18" t="s">
        <v>79</v>
      </c>
    </row>
    <row r="45" spans="1:5">
      <c r="A45" s="24" t="s">
        <v>81</v>
      </c>
      <c r="B45" s="24" t="s">
        <v>81</v>
      </c>
      <c r="C45" s="24" t="s">
        <v>81</v>
      </c>
      <c r="D45" s="24" t="s">
        <v>81</v>
      </c>
      <c r="E45" s="24" t="s">
        <v>81</v>
      </c>
    </row>
    <row r="46" spans="1:5">
      <c r="A46" s="10" t="s">
        <v>148</v>
      </c>
      <c r="B46" s="10" t="s">
        <v>149</v>
      </c>
      <c r="C46" s="10" t="s">
        <v>150</v>
      </c>
      <c r="D46" s="10" t="s">
        <v>151</v>
      </c>
      <c r="E46" s="10" t="s">
        <v>152</v>
      </c>
    </row>
    <row r="47" spans="1:5" ht="36.75">
      <c r="A47" s="11" t="s">
        <v>153</v>
      </c>
      <c r="B47" s="11" t="s">
        <v>88</v>
      </c>
      <c r="C47" s="11" t="s">
        <v>105</v>
      </c>
      <c r="D47" s="11" t="s">
        <v>176</v>
      </c>
      <c r="E47" s="11">
        <v>1</v>
      </c>
    </row>
    <row r="48" spans="1:5" ht="36.75">
      <c r="A48" s="11" t="s">
        <v>153</v>
      </c>
      <c r="B48" s="11" t="s">
        <v>88</v>
      </c>
      <c r="C48" s="11" t="s">
        <v>105</v>
      </c>
      <c r="D48" s="11" t="s">
        <v>177</v>
      </c>
      <c r="E48" s="11">
        <v>1</v>
      </c>
    </row>
    <row r="49" spans="1:5" ht="36.75">
      <c r="A49" s="11" t="s">
        <v>153</v>
      </c>
      <c r="B49" s="11" t="s">
        <v>88</v>
      </c>
      <c r="C49" s="11" t="s">
        <v>105</v>
      </c>
      <c r="D49" s="11" t="s">
        <v>178</v>
      </c>
      <c r="E49" s="11">
        <v>1</v>
      </c>
    </row>
    <row r="50" spans="1:5" ht="36.75">
      <c r="A50" s="11" t="s">
        <v>153</v>
      </c>
      <c r="B50" s="11" t="s">
        <v>88</v>
      </c>
      <c r="C50" s="11" t="s">
        <v>105</v>
      </c>
      <c r="D50" s="11" t="s">
        <v>179</v>
      </c>
      <c r="E50" s="11">
        <v>1</v>
      </c>
    </row>
    <row r="51" spans="1:5" ht="36.75">
      <c r="A51" s="11" t="s">
        <v>153</v>
      </c>
      <c r="B51" s="11" t="s">
        <v>88</v>
      </c>
      <c r="C51" s="11" t="s">
        <v>105</v>
      </c>
      <c r="D51" s="11" t="s">
        <v>180</v>
      </c>
      <c r="E51" s="11">
        <v>1</v>
      </c>
    </row>
    <row r="52" spans="1:5" ht="36.75">
      <c r="A52" s="11" t="s">
        <v>153</v>
      </c>
      <c r="B52" s="11" t="s">
        <v>88</v>
      </c>
      <c r="C52" s="11" t="s">
        <v>105</v>
      </c>
      <c r="D52" s="11" t="s">
        <v>181</v>
      </c>
      <c r="E52" s="11">
        <v>1</v>
      </c>
    </row>
    <row r="53" spans="1:5" ht="36.75">
      <c r="A53" s="11" t="s">
        <v>153</v>
      </c>
      <c r="B53" s="11" t="s">
        <v>88</v>
      </c>
      <c r="C53" s="11" t="s">
        <v>105</v>
      </c>
      <c r="D53" s="11" t="s">
        <v>182</v>
      </c>
      <c r="E53" s="11">
        <v>1</v>
      </c>
    </row>
    <row r="54" spans="1:5" ht="36.75">
      <c r="A54" s="11" t="s">
        <v>153</v>
      </c>
      <c r="B54" s="11" t="s">
        <v>88</v>
      </c>
      <c r="C54" s="11" t="s">
        <v>105</v>
      </c>
      <c r="D54" s="11" t="s">
        <v>183</v>
      </c>
      <c r="E54" s="11">
        <v>1</v>
      </c>
    </row>
    <row r="55" spans="1:5">
      <c r="A55" s="1" t="s">
        <v>81</v>
      </c>
      <c r="B55" s="1" t="s">
        <v>81</v>
      </c>
      <c r="C55" s="1">
        <f>SUBTOTAL(103,Elements13513[Elemento])</f>
        <v>8</v>
      </c>
      <c r="D55" s="1" t="s">
        <v>81</v>
      </c>
      <c r="E55" s="1">
        <f>SUBTOTAL(109,Elements13513[Totais:])</f>
        <v>8</v>
      </c>
    </row>
    <row r="58" spans="1:5">
      <c r="A58" s="23" t="s">
        <v>15</v>
      </c>
      <c r="B58" s="23" t="s">
        <v>15</v>
      </c>
      <c r="C58" s="23" t="s">
        <v>15</v>
      </c>
      <c r="D58" s="23" t="s">
        <v>15</v>
      </c>
      <c r="E58" s="23" t="s">
        <v>15</v>
      </c>
    </row>
    <row r="59" spans="1:5">
      <c r="A59" s="23" t="s">
        <v>15</v>
      </c>
      <c r="B59" s="23" t="s">
        <v>15</v>
      </c>
      <c r="C59" s="23" t="s">
        <v>15</v>
      </c>
      <c r="D59" s="23" t="s">
        <v>15</v>
      </c>
      <c r="E59" s="23" t="s">
        <v>15</v>
      </c>
    </row>
    <row r="61" spans="1:5">
      <c r="A61" s="18" t="s">
        <v>80</v>
      </c>
      <c r="B61" s="18" t="s">
        <v>80</v>
      </c>
      <c r="C61" s="18" t="s">
        <v>80</v>
      </c>
      <c r="D61" s="18" t="s">
        <v>80</v>
      </c>
      <c r="E61" s="18" t="s">
        <v>80</v>
      </c>
    </row>
    <row r="62" spans="1:5">
      <c r="A62" s="24" t="s">
        <v>81</v>
      </c>
      <c r="B62" s="24" t="s">
        <v>81</v>
      </c>
      <c r="C62" s="24" t="s">
        <v>81</v>
      </c>
      <c r="D62" s="24" t="s">
        <v>81</v>
      </c>
      <c r="E62" s="24" t="s">
        <v>81</v>
      </c>
    </row>
    <row r="63" spans="1:5">
      <c r="A63" s="10" t="s">
        <v>148</v>
      </c>
      <c r="B63" s="10" t="s">
        <v>149</v>
      </c>
      <c r="C63" s="10" t="s">
        <v>150</v>
      </c>
      <c r="D63" s="10" t="s">
        <v>151</v>
      </c>
      <c r="E63" s="10" t="s">
        <v>152</v>
      </c>
    </row>
    <row r="64" spans="1:5" ht="36.75">
      <c r="A64" s="11" t="s">
        <v>153</v>
      </c>
      <c r="B64" s="11" t="s">
        <v>88</v>
      </c>
      <c r="C64" s="11" t="s">
        <v>107</v>
      </c>
      <c r="D64" s="11" t="s">
        <v>184</v>
      </c>
      <c r="E64" s="11">
        <v>1</v>
      </c>
    </row>
    <row r="65" spans="1:5" ht="36.75">
      <c r="A65" s="11" t="s">
        <v>153</v>
      </c>
      <c r="B65" s="11" t="s">
        <v>88</v>
      </c>
      <c r="C65" s="11" t="s">
        <v>107</v>
      </c>
      <c r="D65" s="11" t="s">
        <v>185</v>
      </c>
      <c r="E65" s="11">
        <v>1</v>
      </c>
    </row>
    <row r="66" spans="1:5">
      <c r="A66" s="1" t="s">
        <v>81</v>
      </c>
      <c r="B66" s="1" t="s">
        <v>81</v>
      </c>
      <c r="C66" s="1">
        <f>SUBTOTAL(103,Elements13514[Elemento])</f>
        <v>2</v>
      </c>
      <c r="D66" s="1" t="s">
        <v>81</v>
      </c>
      <c r="E66" s="1">
        <f>SUBTOTAL(109,Elements13514[Totais:])</f>
        <v>2</v>
      </c>
    </row>
  </sheetData>
  <mergeCells count="12">
    <mergeCell ref="A61:E61"/>
    <mergeCell ref="A62:E62"/>
    <mergeCell ref="A34:E34"/>
    <mergeCell ref="A41:E42"/>
    <mergeCell ref="A44:E44"/>
    <mergeCell ref="A45:E45"/>
    <mergeCell ref="A58:E59"/>
    <mergeCell ref="A1:E2"/>
    <mergeCell ref="A4:E4"/>
    <mergeCell ref="A5:E5"/>
    <mergeCell ref="A30:E31"/>
    <mergeCell ref="A33:E33"/>
  </mergeCells>
  <hyperlinks>
    <hyperlink ref="A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0000000}"/>
    <hyperlink ref="B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1000000}"/>
    <hyperlink ref="C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2000000}"/>
    <hyperlink ref="D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3000000}"/>
    <hyperlink ref="E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4000000}"/>
    <hyperlink ref="A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5000000}"/>
    <hyperlink ref="B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6000000}"/>
    <hyperlink ref="C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7000000}"/>
    <hyperlink ref="D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8000000}"/>
    <hyperlink ref="E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9000000}"/>
    <hyperlink ref="A4" location="'13.5.1'!A1" display="Equipamento mecânico (Altura)" xr:uid="{00000000-0004-0000-1000-00000A000000}"/>
    <hyperlink ref="B4" location="'13.5.1'!A1" display="Equipamento mecânico (Altura)" xr:uid="{00000000-0004-0000-1000-00000B000000}"/>
    <hyperlink ref="C4" location="'13.5.1'!A1" display="Equipamento mecânico (Altura)" xr:uid="{00000000-0004-0000-1000-00000C000000}"/>
    <hyperlink ref="D4" location="'13.5.1'!A1" display="Equipamento mecânico (Altura)" xr:uid="{00000000-0004-0000-1000-00000D000000}"/>
    <hyperlink ref="E4" location="'13.5.1'!A1" display="Equipamento mecânico (Altura)" xr:uid="{00000000-0004-0000-1000-00000E000000}"/>
    <hyperlink ref="A30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0F000000}"/>
    <hyperlink ref="B30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0000000}"/>
    <hyperlink ref="C30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1000000}"/>
    <hyperlink ref="D30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2000000}"/>
    <hyperlink ref="E30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3000000}"/>
    <hyperlink ref="A3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4000000}"/>
    <hyperlink ref="B3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5000000}"/>
    <hyperlink ref="C3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6000000}"/>
    <hyperlink ref="D3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7000000}"/>
    <hyperlink ref="E3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8000000}"/>
    <hyperlink ref="A33" location="'13.5.1'!A1" display="Equipamento mecânico (Alt)" xr:uid="{00000000-0004-0000-1000-000019000000}"/>
    <hyperlink ref="B33" location="'13.5.1'!A1" display="Equipamento mecânico (Alt)" xr:uid="{00000000-0004-0000-1000-00001A000000}"/>
    <hyperlink ref="C33" location="'13.5.1'!A1" display="Equipamento mecânico (Alt)" xr:uid="{00000000-0004-0000-1000-00001B000000}"/>
    <hyperlink ref="D33" location="'13.5.1'!A1" display="Equipamento mecânico (Alt)" xr:uid="{00000000-0004-0000-1000-00001C000000}"/>
    <hyperlink ref="E33" location="'13.5.1'!A1" display="Equipamento mecânico (Alt)" xr:uid="{00000000-0004-0000-1000-00001D000000}"/>
    <hyperlink ref="A4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E000000}"/>
    <hyperlink ref="B4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1F000000}"/>
    <hyperlink ref="C4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0000000}"/>
    <hyperlink ref="D4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1000000}"/>
    <hyperlink ref="E41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2000000}"/>
    <hyperlink ref="A4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3000000}"/>
    <hyperlink ref="B4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4000000}"/>
    <hyperlink ref="C4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5000000}"/>
    <hyperlink ref="D4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6000000}"/>
    <hyperlink ref="E42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7000000}"/>
    <hyperlink ref="A44" location="'13.5.1'!A1" display="Equipamento mecânico (Altura)" xr:uid="{00000000-0004-0000-1000-000028000000}"/>
    <hyperlink ref="B44" location="'13.5.1'!A1" display="Equipamento mecânico (Altura)" xr:uid="{00000000-0004-0000-1000-000029000000}"/>
    <hyperlink ref="C44" location="'13.5.1'!A1" display="Equipamento mecânico (Altura)" xr:uid="{00000000-0004-0000-1000-00002A000000}"/>
    <hyperlink ref="D44" location="'13.5.1'!A1" display="Equipamento mecânico (Altura)" xr:uid="{00000000-0004-0000-1000-00002B000000}"/>
    <hyperlink ref="E44" location="'13.5.1'!A1" display="Equipamento mecânico (Altura)" xr:uid="{00000000-0004-0000-1000-00002C000000}"/>
    <hyperlink ref="A58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D000000}"/>
    <hyperlink ref="B58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E000000}"/>
    <hyperlink ref="C58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2F000000}"/>
    <hyperlink ref="D58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30000000}"/>
    <hyperlink ref="E58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31000000}"/>
    <hyperlink ref="A59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32000000}"/>
    <hyperlink ref="B59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33000000}"/>
    <hyperlink ref="C59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34000000}"/>
    <hyperlink ref="D59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35000000}"/>
    <hyperlink ref="E59" location="'13.5.1'!A1" display="ASSENTAMENTO DE AR-CONDICIONADO SPLIT DE 9000 A 30000 BTU/H, COM 1 CONDENSADOR E 1 EVAPORADOR,CONFORME ABNT NBR 16655,(VI DE FORNECIMENTO DO APARELHO NA FAMILIA 18.030) INCLUSIVE ACE SSORIOS DE FIXACAO,EXCLUSIVE ALIMENTACAO ELETRICA E INTERLIG ACAO CONDEN" xr:uid="{00000000-0004-0000-1000-000036000000}"/>
    <hyperlink ref="A61" location="'13.5.1'!A1" display="Equipamento mecânico (Alt)" xr:uid="{00000000-0004-0000-1000-000037000000}"/>
    <hyperlink ref="B61" location="'13.5.1'!A1" display="Equipamento mecânico (Alt)" xr:uid="{00000000-0004-0000-1000-000038000000}"/>
    <hyperlink ref="C61" location="'13.5.1'!A1" display="Equipamento mecânico (Alt)" xr:uid="{00000000-0004-0000-1000-000039000000}"/>
    <hyperlink ref="D61" location="'13.5.1'!A1" display="Equipamento mecânico (Alt)" xr:uid="{00000000-0004-0000-1000-00003A000000}"/>
    <hyperlink ref="E61" location="'13.5.1'!A1" display="Equipamento mecânico (Alt)" xr:uid="{00000000-0004-0000-1000-00003B000000}"/>
  </hyperlinks>
  <pageMargins left="0.511811024" right="0.511811024" top="0.78740157499999996" bottom="0.78740157499999996" header="0.31496062000000002" footer="0.31496062000000002"/>
  <tableParts count="4">
    <tablePart r:id="rId1"/>
    <tablePart r:id="rId2"/>
    <tablePart r:id="rId3"/>
    <tablePart r:id="rId4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21</v>
      </c>
      <c r="B1" s="23" t="s">
        <v>21</v>
      </c>
      <c r="C1" s="23" t="s">
        <v>21</v>
      </c>
      <c r="D1" s="23" t="s">
        <v>21</v>
      </c>
      <c r="E1" s="23" t="s">
        <v>21</v>
      </c>
    </row>
    <row r="2" spans="1:5">
      <c r="A2" s="23" t="s">
        <v>21</v>
      </c>
      <c r="B2" s="23" t="s">
        <v>21</v>
      </c>
      <c r="C2" s="23" t="s">
        <v>21</v>
      </c>
      <c r="D2" s="23" t="s">
        <v>21</v>
      </c>
      <c r="E2" s="23" t="s">
        <v>21</v>
      </c>
    </row>
    <row r="4" spans="1:5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111</v>
      </c>
      <c r="D7" s="11" t="s">
        <v>186</v>
      </c>
      <c r="E7" s="11">
        <v>1</v>
      </c>
    </row>
    <row r="8" spans="1:5" ht="24.75">
      <c r="A8" s="11" t="s">
        <v>153</v>
      </c>
      <c r="B8" s="11" t="s">
        <v>88</v>
      </c>
      <c r="C8" s="11" t="s">
        <v>111</v>
      </c>
      <c r="D8" s="11" t="s">
        <v>187</v>
      </c>
      <c r="E8" s="11">
        <v>1</v>
      </c>
    </row>
    <row r="9" spans="1:5" ht="24.75">
      <c r="A9" s="11" t="s">
        <v>153</v>
      </c>
      <c r="B9" s="11" t="s">
        <v>88</v>
      </c>
      <c r="C9" s="11" t="s">
        <v>111</v>
      </c>
      <c r="D9" s="11" t="s">
        <v>188</v>
      </c>
      <c r="E9" s="11">
        <v>1</v>
      </c>
    </row>
    <row r="10" spans="1:5" ht="24.75">
      <c r="A10" s="11" t="s">
        <v>153</v>
      </c>
      <c r="B10" s="11" t="s">
        <v>88</v>
      </c>
      <c r="C10" s="11" t="s">
        <v>111</v>
      </c>
      <c r="D10" s="11" t="s">
        <v>189</v>
      </c>
      <c r="E10" s="11">
        <v>1</v>
      </c>
    </row>
    <row r="11" spans="1:5" ht="24.75">
      <c r="A11" s="11" t="s">
        <v>153</v>
      </c>
      <c r="B11" s="11" t="s">
        <v>88</v>
      </c>
      <c r="C11" s="11" t="s">
        <v>111</v>
      </c>
      <c r="D11" s="11" t="s">
        <v>190</v>
      </c>
      <c r="E11" s="11">
        <v>1</v>
      </c>
    </row>
    <row r="12" spans="1:5" ht="24.75">
      <c r="A12" s="11" t="s">
        <v>153</v>
      </c>
      <c r="B12" s="11" t="s">
        <v>88</v>
      </c>
      <c r="C12" s="11" t="s">
        <v>111</v>
      </c>
      <c r="D12" s="11" t="s">
        <v>191</v>
      </c>
      <c r="E12" s="11">
        <v>1</v>
      </c>
    </row>
    <row r="13" spans="1:5" ht="24.75">
      <c r="A13" s="11" t="s">
        <v>153</v>
      </c>
      <c r="B13" s="11" t="s">
        <v>88</v>
      </c>
      <c r="C13" s="11" t="s">
        <v>111</v>
      </c>
      <c r="D13" s="11" t="s">
        <v>192</v>
      </c>
      <c r="E13" s="11">
        <v>1</v>
      </c>
    </row>
    <row r="14" spans="1:5" ht="24.75">
      <c r="A14" s="11" t="s">
        <v>153</v>
      </c>
      <c r="B14" s="11" t="s">
        <v>88</v>
      </c>
      <c r="C14" s="11" t="s">
        <v>111</v>
      </c>
      <c r="D14" s="11" t="s">
        <v>193</v>
      </c>
      <c r="E14" s="11">
        <v>1</v>
      </c>
    </row>
    <row r="15" spans="1:5" ht="24.75">
      <c r="A15" s="11" t="s">
        <v>153</v>
      </c>
      <c r="B15" s="11" t="s">
        <v>88</v>
      </c>
      <c r="C15" s="11" t="s">
        <v>111</v>
      </c>
      <c r="D15" s="11" t="s">
        <v>194</v>
      </c>
      <c r="E15" s="11">
        <v>1</v>
      </c>
    </row>
    <row r="16" spans="1:5">
      <c r="A16" s="1" t="s">
        <v>81</v>
      </c>
      <c r="B16" s="1" t="s">
        <v>81</v>
      </c>
      <c r="C16" s="1">
        <f>SUBTOTAL(103,Elements13521[Elemento])</f>
        <v>9</v>
      </c>
      <c r="D16" s="1" t="s">
        <v>81</v>
      </c>
      <c r="E16" s="1">
        <f>SUBTOTAL(109,Elements13521[Totais:])</f>
        <v>9</v>
      </c>
    </row>
  </sheetData>
  <mergeCells count="3">
    <mergeCell ref="A1:E2"/>
    <mergeCell ref="A4:E4"/>
    <mergeCell ref="A5:E5"/>
  </mergeCells>
  <hyperlinks>
    <hyperlink ref="A1" location="'13.5.2'!A1" display="AR CONDICIONADO SPLIT INVERTER, PISO TETO, 36000 BTU/H, CICLO FRIO - FORNECIMENTO E INSTALAÇÃO. AF_11/2021_PSE" xr:uid="{00000000-0004-0000-1100-000000000000}"/>
    <hyperlink ref="B1" location="'13.5.2'!A1" display="AR CONDICIONADO SPLIT INVERTER, PISO TETO, 36000 BTU/H, CICLO FRIO - FORNECIMENTO E INSTALAÇÃO. AF_11/2021_PSE" xr:uid="{00000000-0004-0000-1100-000001000000}"/>
    <hyperlink ref="C1" location="'13.5.2'!A1" display="AR CONDICIONADO SPLIT INVERTER, PISO TETO, 36000 BTU/H, CICLO FRIO - FORNECIMENTO E INSTALAÇÃO. AF_11/2021_PSE" xr:uid="{00000000-0004-0000-1100-000002000000}"/>
    <hyperlink ref="D1" location="'13.5.2'!A1" display="AR CONDICIONADO SPLIT INVERTER, PISO TETO, 36000 BTU/H, CICLO FRIO - FORNECIMENTO E INSTALAÇÃO. AF_11/2021_PSE" xr:uid="{00000000-0004-0000-1100-000003000000}"/>
    <hyperlink ref="E1" location="'13.5.2'!A1" display="AR CONDICIONADO SPLIT INVERTER, PISO TETO, 36000 BTU/H, CICLO FRIO - FORNECIMENTO E INSTALAÇÃO. AF_11/2021_PSE" xr:uid="{00000000-0004-0000-1100-000004000000}"/>
    <hyperlink ref="A2" location="'13.5.2'!A1" display="AR CONDICIONADO SPLIT INVERTER, PISO TETO, 36000 BTU/H, CICLO FRIO - FORNECIMENTO E INSTALAÇÃO. AF_11/2021_PSE" xr:uid="{00000000-0004-0000-1100-000005000000}"/>
    <hyperlink ref="B2" location="'13.5.2'!A1" display="AR CONDICIONADO SPLIT INVERTER, PISO TETO, 36000 BTU/H, CICLO FRIO - FORNECIMENTO E INSTALAÇÃO. AF_11/2021_PSE" xr:uid="{00000000-0004-0000-1100-000006000000}"/>
    <hyperlink ref="C2" location="'13.5.2'!A1" display="AR CONDICIONADO SPLIT INVERTER, PISO TETO, 36000 BTU/H, CICLO FRIO - FORNECIMENTO E INSTALAÇÃO. AF_11/2021_PSE" xr:uid="{00000000-0004-0000-1100-000007000000}"/>
    <hyperlink ref="D2" location="'13.5.2'!A1" display="AR CONDICIONADO SPLIT INVERTER, PISO TETO, 36000 BTU/H, CICLO FRIO - FORNECIMENTO E INSTALAÇÃO. AF_11/2021_PSE" xr:uid="{00000000-0004-0000-1100-000008000000}"/>
    <hyperlink ref="E2" location="'13.5.2'!A1" display="AR CONDICIONADO SPLIT INVERTER, PISO TETO, 36000 BTU/H, CICLO FRIO - FORNECIMENTO E INSTALAÇÃO. AF_11/2021_PSE" xr:uid="{00000000-0004-0000-1100-000009000000}"/>
    <hyperlink ref="A4" location="'13.5.2'!A1" display="Equipamento mecânico (Altura)" xr:uid="{00000000-0004-0000-1100-00000A000000}"/>
    <hyperlink ref="B4" location="'13.5.2'!A1" display="Equipamento mecânico (Altura)" xr:uid="{00000000-0004-0000-1100-00000B000000}"/>
    <hyperlink ref="C4" location="'13.5.2'!A1" display="Equipamento mecânico (Altura)" xr:uid="{00000000-0004-0000-1100-00000C000000}"/>
    <hyperlink ref="D4" location="'13.5.2'!A1" display="Equipamento mecânico (Altura)" xr:uid="{00000000-0004-0000-1100-00000D000000}"/>
    <hyperlink ref="E4" location="'13.5.2'!A1" display="Equipamento mecânico (Altura)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25</v>
      </c>
      <c r="B1" s="23" t="s">
        <v>25</v>
      </c>
      <c r="C1" s="23" t="s">
        <v>25</v>
      </c>
      <c r="D1" s="23" t="s">
        <v>25</v>
      </c>
      <c r="E1" s="23" t="s">
        <v>25</v>
      </c>
    </row>
    <row r="2" spans="1:5">
      <c r="A2" s="23" t="s">
        <v>25</v>
      </c>
      <c r="B2" s="23" t="s">
        <v>25</v>
      </c>
      <c r="C2" s="23" t="s">
        <v>25</v>
      </c>
      <c r="D2" s="23" t="s">
        <v>25</v>
      </c>
      <c r="E2" s="23" t="s">
        <v>25</v>
      </c>
    </row>
    <row r="4" spans="1:5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114</v>
      </c>
      <c r="D7" s="11" t="s">
        <v>195</v>
      </c>
      <c r="E7" s="11">
        <v>1</v>
      </c>
    </row>
    <row r="8" spans="1:5" ht="24.75">
      <c r="A8" s="11" t="s">
        <v>153</v>
      </c>
      <c r="B8" s="11" t="s">
        <v>88</v>
      </c>
      <c r="C8" s="11" t="s">
        <v>114</v>
      </c>
      <c r="D8" s="11" t="s">
        <v>196</v>
      </c>
      <c r="E8" s="11">
        <v>1</v>
      </c>
    </row>
    <row r="9" spans="1:5" ht="24.75">
      <c r="A9" s="11" t="s">
        <v>153</v>
      </c>
      <c r="B9" s="11" t="s">
        <v>88</v>
      </c>
      <c r="C9" s="11" t="s">
        <v>114</v>
      </c>
      <c r="D9" s="11" t="s">
        <v>197</v>
      </c>
      <c r="E9" s="11">
        <v>1</v>
      </c>
    </row>
    <row r="10" spans="1:5" ht="24.75">
      <c r="A10" s="11" t="s">
        <v>153</v>
      </c>
      <c r="B10" s="11" t="s">
        <v>88</v>
      </c>
      <c r="C10" s="11" t="s">
        <v>114</v>
      </c>
      <c r="D10" s="11" t="s">
        <v>198</v>
      </c>
      <c r="E10" s="11">
        <v>1</v>
      </c>
    </row>
    <row r="11" spans="1:5" ht="24.75">
      <c r="A11" s="11" t="s">
        <v>153</v>
      </c>
      <c r="B11" s="11" t="s">
        <v>88</v>
      </c>
      <c r="C11" s="11" t="s">
        <v>114</v>
      </c>
      <c r="D11" s="11" t="s">
        <v>199</v>
      </c>
      <c r="E11" s="11">
        <v>1</v>
      </c>
    </row>
    <row r="12" spans="1:5">
      <c r="A12" s="1" t="s">
        <v>81</v>
      </c>
      <c r="B12" s="1" t="s">
        <v>81</v>
      </c>
      <c r="C12" s="1">
        <f>SUBTOTAL(103,Elements13531[Elemento])</f>
        <v>5</v>
      </c>
      <c r="D12" s="1" t="s">
        <v>81</v>
      </c>
      <c r="E12" s="1">
        <f>SUBTOTAL(109,Elements13531[Totais:])</f>
        <v>5</v>
      </c>
    </row>
  </sheetData>
  <mergeCells count="3">
    <mergeCell ref="A1:E2"/>
    <mergeCell ref="A4:E4"/>
    <mergeCell ref="A5:E5"/>
  </mergeCells>
  <hyperlinks>
    <hyperlink ref="A1" location="'13.5.3'!A1" display="AR CONDICIONADO SPLIT INVERTER, PISO TETO, 48000 BTU/H, CICLO FRIO - FORNECIMENTO E INSTALAÇÃO. AF_11/2021_PE" xr:uid="{00000000-0004-0000-1200-000000000000}"/>
    <hyperlink ref="B1" location="'13.5.3'!A1" display="AR CONDICIONADO SPLIT INVERTER, PISO TETO, 48000 BTU/H, CICLO FRIO - FORNECIMENTO E INSTALAÇÃO. AF_11/2021_PE" xr:uid="{00000000-0004-0000-1200-000001000000}"/>
    <hyperlink ref="C1" location="'13.5.3'!A1" display="AR CONDICIONADO SPLIT INVERTER, PISO TETO, 48000 BTU/H, CICLO FRIO - FORNECIMENTO E INSTALAÇÃO. AF_11/2021_PE" xr:uid="{00000000-0004-0000-1200-000002000000}"/>
    <hyperlink ref="D1" location="'13.5.3'!A1" display="AR CONDICIONADO SPLIT INVERTER, PISO TETO, 48000 BTU/H, CICLO FRIO - FORNECIMENTO E INSTALAÇÃO. AF_11/2021_PE" xr:uid="{00000000-0004-0000-1200-000003000000}"/>
    <hyperlink ref="E1" location="'13.5.3'!A1" display="AR CONDICIONADO SPLIT INVERTER, PISO TETO, 48000 BTU/H, CICLO FRIO - FORNECIMENTO E INSTALAÇÃO. AF_11/2021_PE" xr:uid="{00000000-0004-0000-1200-000004000000}"/>
    <hyperlink ref="A2" location="'13.5.3'!A1" display="AR CONDICIONADO SPLIT INVERTER, PISO TETO, 48000 BTU/H, CICLO FRIO - FORNECIMENTO E INSTALAÇÃO. AF_11/2021_PE" xr:uid="{00000000-0004-0000-1200-000005000000}"/>
    <hyperlink ref="B2" location="'13.5.3'!A1" display="AR CONDICIONADO SPLIT INVERTER, PISO TETO, 48000 BTU/H, CICLO FRIO - FORNECIMENTO E INSTALAÇÃO. AF_11/2021_PE" xr:uid="{00000000-0004-0000-1200-000006000000}"/>
    <hyperlink ref="C2" location="'13.5.3'!A1" display="AR CONDICIONADO SPLIT INVERTER, PISO TETO, 48000 BTU/H, CICLO FRIO - FORNECIMENTO E INSTALAÇÃO. AF_11/2021_PE" xr:uid="{00000000-0004-0000-1200-000007000000}"/>
    <hyperlink ref="D2" location="'13.5.3'!A1" display="AR CONDICIONADO SPLIT INVERTER, PISO TETO, 48000 BTU/H, CICLO FRIO - FORNECIMENTO E INSTALAÇÃO. AF_11/2021_PE" xr:uid="{00000000-0004-0000-1200-000008000000}"/>
    <hyperlink ref="E2" location="'13.5.3'!A1" display="AR CONDICIONADO SPLIT INVERTER, PISO TETO, 48000 BTU/H, CICLO FRIO - FORNECIMENTO E INSTALAÇÃO. AF_11/2021_PE" xr:uid="{00000000-0004-0000-1200-000009000000}"/>
    <hyperlink ref="A4" location="'13.5.3'!A1" display="Equipamento mecânico (Altura)" xr:uid="{00000000-0004-0000-1200-00000A000000}"/>
    <hyperlink ref="B4" location="'13.5.3'!A1" display="Equipamento mecânico (Altura)" xr:uid="{00000000-0004-0000-1200-00000B000000}"/>
    <hyperlink ref="C4" location="'13.5.3'!A1" display="Equipamento mecânico (Altura)" xr:uid="{00000000-0004-0000-1200-00000C000000}"/>
    <hyperlink ref="D4" location="'13.5.3'!A1" display="Equipamento mecânico (Altura)" xr:uid="{00000000-0004-0000-1200-00000D000000}"/>
    <hyperlink ref="E4" location="'13.5.3'!A1" display="Equipamento mecânico (Altura)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576815.47835985001</v>
      </c>
    </row>
  </sheetData>
  <hyperlinks>
    <hyperlink ref="A2" location="'Orçamento'!A1" display="13.5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3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29</v>
      </c>
      <c r="B1" s="23" t="s">
        <v>29</v>
      </c>
      <c r="C1" s="23" t="s">
        <v>29</v>
      </c>
      <c r="D1" s="23" t="s">
        <v>29</v>
      </c>
      <c r="E1" s="23" t="s">
        <v>29</v>
      </c>
    </row>
    <row r="2" spans="1:5">
      <c r="A2" s="23" t="s">
        <v>29</v>
      </c>
      <c r="B2" s="23" t="s">
        <v>29</v>
      </c>
      <c r="C2" s="23" t="s">
        <v>29</v>
      </c>
      <c r="D2" s="23" t="s">
        <v>29</v>
      </c>
      <c r="E2" s="23" t="s">
        <v>29</v>
      </c>
    </row>
    <row r="4" spans="1:5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114</v>
      </c>
      <c r="D7" s="11" t="s">
        <v>195</v>
      </c>
      <c r="E7" s="11">
        <v>1</v>
      </c>
    </row>
    <row r="8" spans="1:5" ht="24.75">
      <c r="A8" s="11" t="s">
        <v>153</v>
      </c>
      <c r="B8" s="11" t="s">
        <v>88</v>
      </c>
      <c r="C8" s="11" t="s">
        <v>114</v>
      </c>
      <c r="D8" s="11" t="s">
        <v>196</v>
      </c>
      <c r="E8" s="11">
        <v>1</v>
      </c>
    </row>
    <row r="9" spans="1:5" ht="24.75">
      <c r="A9" s="11" t="s">
        <v>153</v>
      </c>
      <c r="B9" s="11" t="s">
        <v>88</v>
      </c>
      <c r="C9" s="11" t="s">
        <v>114</v>
      </c>
      <c r="D9" s="11" t="s">
        <v>197</v>
      </c>
      <c r="E9" s="11">
        <v>1</v>
      </c>
    </row>
    <row r="10" spans="1:5" ht="24.75">
      <c r="A10" s="11" t="s">
        <v>153</v>
      </c>
      <c r="B10" s="11" t="s">
        <v>88</v>
      </c>
      <c r="C10" s="11" t="s">
        <v>114</v>
      </c>
      <c r="D10" s="11" t="s">
        <v>198</v>
      </c>
      <c r="E10" s="11">
        <v>1</v>
      </c>
    </row>
    <row r="11" spans="1:5" ht="24.75">
      <c r="A11" s="11" t="s">
        <v>153</v>
      </c>
      <c r="B11" s="11" t="s">
        <v>88</v>
      </c>
      <c r="C11" s="11" t="s">
        <v>114</v>
      </c>
      <c r="D11" s="11" t="s">
        <v>199</v>
      </c>
      <c r="E11" s="11">
        <v>1</v>
      </c>
    </row>
    <row r="12" spans="1:5">
      <c r="A12" s="1" t="s">
        <v>81</v>
      </c>
      <c r="B12" s="1" t="s">
        <v>81</v>
      </c>
      <c r="C12" s="1">
        <f>SUBTOTAL(103,Elements13541[Elemento])</f>
        <v>5</v>
      </c>
      <c r="D12" s="1" t="s">
        <v>81</v>
      </c>
      <c r="E12" s="1">
        <f>SUBTOTAL(109,Elements13541[Totais:])</f>
        <v>5</v>
      </c>
    </row>
    <row r="15" spans="1:5">
      <c r="A15" s="23" t="s">
        <v>29</v>
      </c>
      <c r="B15" s="23" t="s">
        <v>29</v>
      </c>
      <c r="C15" s="23" t="s">
        <v>29</v>
      </c>
      <c r="D15" s="23" t="s">
        <v>29</v>
      </c>
      <c r="E15" s="23" t="s">
        <v>29</v>
      </c>
    </row>
    <row r="16" spans="1:5">
      <c r="A16" s="23" t="s">
        <v>29</v>
      </c>
      <c r="B16" s="23" t="s">
        <v>29</v>
      </c>
      <c r="C16" s="23" t="s">
        <v>29</v>
      </c>
      <c r="D16" s="23" t="s">
        <v>29</v>
      </c>
      <c r="E16" s="23" t="s">
        <v>29</v>
      </c>
    </row>
    <row r="18" spans="1:5">
      <c r="A18" s="18" t="s">
        <v>79</v>
      </c>
      <c r="B18" s="18" t="s">
        <v>79</v>
      </c>
      <c r="C18" s="18" t="s">
        <v>79</v>
      </c>
      <c r="D18" s="18" t="s">
        <v>79</v>
      </c>
      <c r="E18" s="18" t="s">
        <v>79</v>
      </c>
    </row>
    <row r="19" spans="1:5">
      <c r="A19" s="24" t="s">
        <v>81</v>
      </c>
      <c r="B19" s="24" t="s">
        <v>81</v>
      </c>
      <c r="C19" s="24" t="s">
        <v>81</v>
      </c>
      <c r="D19" s="24" t="s">
        <v>81</v>
      </c>
      <c r="E19" s="24" t="s">
        <v>81</v>
      </c>
    </row>
    <row r="20" spans="1:5">
      <c r="A20" s="10" t="s">
        <v>148</v>
      </c>
      <c r="B20" s="10" t="s">
        <v>149</v>
      </c>
      <c r="C20" s="10" t="s">
        <v>150</v>
      </c>
      <c r="D20" s="10" t="s">
        <v>151</v>
      </c>
      <c r="E20" s="10" t="s">
        <v>152</v>
      </c>
    </row>
    <row r="21" spans="1:5" ht="24.75">
      <c r="A21" s="11" t="s">
        <v>153</v>
      </c>
      <c r="B21" s="11" t="s">
        <v>88</v>
      </c>
      <c r="C21" s="11" t="s">
        <v>111</v>
      </c>
      <c r="D21" s="11" t="s">
        <v>186</v>
      </c>
      <c r="E21" s="11">
        <v>1</v>
      </c>
    </row>
    <row r="22" spans="1:5" ht="24.75">
      <c r="A22" s="11" t="s">
        <v>153</v>
      </c>
      <c r="B22" s="11" t="s">
        <v>88</v>
      </c>
      <c r="C22" s="11" t="s">
        <v>111</v>
      </c>
      <c r="D22" s="11" t="s">
        <v>187</v>
      </c>
      <c r="E22" s="11">
        <v>1</v>
      </c>
    </row>
    <row r="23" spans="1:5" ht="24.75">
      <c r="A23" s="11" t="s">
        <v>153</v>
      </c>
      <c r="B23" s="11" t="s">
        <v>88</v>
      </c>
      <c r="C23" s="11" t="s">
        <v>111</v>
      </c>
      <c r="D23" s="11" t="s">
        <v>188</v>
      </c>
      <c r="E23" s="11">
        <v>1</v>
      </c>
    </row>
    <row r="24" spans="1:5" ht="24.75">
      <c r="A24" s="11" t="s">
        <v>153</v>
      </c>
      <c r="B24" s="11" t="s">
        <v>88</v>
      </c>
      <c r="C24" s="11" t="s">
        <v>111</v>
      </c>
      <c r="D24" s="11" t="s">
        <v>189</v>
      </c>
      <c r="E24" s="11">
        <v>1</v>
      </c>
    </row>
    <row r="25" spans="1:5" ht="24.75">
      <c r="A25" s="11" t="s">
        <v>153</v>
      </c>
      <c r="B25" s="11" t="s">
        <v>88</v>
      </c>
      <c r="C25" s="11" t="s">
        <v>111</v>
      </c>
      <c r="D25" s="11" t="s">
        <v>190</v>
      </c>
      <c r="E25" s="11">
        <v>1</v>
      </c>
    </row>
    <row r="26" spans="1:5" ht="24.75">
      <c r="A26" s="11" t="s">
        <v>153</v>
      </c>
      <c r="B26" s="11" t="s">
        <v>88</v>
      </c>
      <c r="C26" s="11" t="s">
        <v>111</v>
      </c>
      <c r="D26" s="11" t="s">
        <v>191</v>
      </c>
      <c r="E26" s="11">
        <v>1</v>
      </c>
    </row>
    <row r="27" spans="1:5" ht="24.75">
      <c r="A27" s="11" t="s">
        <v>153</v>
      </c>
      <c r="B27" s="11" t="s">
        <v>88</v>
      </c>
      <c r="C27" s="11" t="s">
        <v>111</v>
      </c>
      <c r="D27" s="11" t="s">
        <v>192</v>
      </c>
      <c r="E27" s="11">
        <v>1</v>
      </c>
    </row>
    <row r="28" spans="1:5" ht="24.75">
      <c r="A28" s="11" t="s">
        <v>153</v>
      </c>
      <c r="B28" s="11" t="s">
        <v>88</v>
      </c>
      <c r="C28" s="11" t="s">
        <v>111</v>
      </c>
      <c r="D28" s="11" t="s">
        <v>193</v>
      </c>
      <c r="E28" s="11">
        <v>1</v>
      </c>
    </row>
    <row r="29" spans="1:5" ht="24.75">
      <c r="A29" s="11" t="s">
        <v>153</v>
      </c>
      <c r="B29" s="11" t="s">
        <v>88</v>
      </c>
      <c r="C29" s="11" t="s">
        <v>111</v>
      </c>
      <c r="D29" s="11" t="s">
        <v>194</v>
      </c>
      <c r="E29" s="11">
        <v>1</v>
      </c>
    </row>
    <row r="30" spans="1:5">
      <c r="A30" s="1" t="s">
        <v>81</v>
      </c>
      <c r="B30" s="1" t="s">
        <v>81</v>
      </c>
      <c r="C30" s="1">
        <f>SUBTOTAL(103,Elements13542[Elemento])</f>
        <v>9</v>
      </c>
      <c r="D30" s="1" t="s">
        <v>81</v>
      </c>
      <c r="E30" s="1">
        <f>SUBTOTAL(109,Elements13542[Totais:])</f>
        <v>9</v>
      </c>
    </row>
  </sheetData>
  <mergeCells count="6">
    <mergeCell ref="A19:E19"/>
    <mergeCell ref="A1:E2"/>
    <mergeCell ref="A4:E4"/>
    <mergeCell ref="A5:E5"/>
    <mergeCell ref="A15:E16"/>
    <mergeCell ref="A18:E18"/>
  </mergeCells>
  <hyperlinks>
    <hyperlink ref="A1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0000000}"/>
    <hyperlink ref="B1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1000000}"/>
    <hyperlink ref="C1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2000000}"/>
    <hyperlink ref="D1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3000000}"/>
    <hyperlink ref="E1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4000000}"/>
    <hyperlink ref="A2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5000000}"/>
    <hyperlink ref="B2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6000000}"/>
    <hyperlink ref="C2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7000000}"/>
    <hyperlink ref="D2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8000000}"/>
    <hyperlink ref="E2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9000000}"/>
    <hyperlink ref="A4" location="'13.5.4'!A1" display="Equipamento mecânico (Altura)" xr:uid="{00000000-0004-0000-1300-00000A000000}"/>
    <hyperlink ref="B4" location="'13.5.4'!A1" display="Equipamento mecânico (Altura)" xr:uid="{00000000-0004-0000-1300-00000B000000}"/>
    <hyperlink ref="C4" location="'13.5.4'!A1" display="Equipamento mecânico (Altura)" xr:uid="{00000000-0004-0000-1300-00000C000000}"/>
    <hyperlink ref="D4" location="'13.5.4'!A1" display="Equipamento mecânico (Altura)" xr:uid="{00000000-0004-0000-1300-00000D000000}"/>
    <hyperlink ref="E4" location="'13.5.4'!A1" display="Equipamento mecânico (Altura)" xr:uid="{00000000-0004-0000-1300-00000E000000}"/>
    <hyperlink ref="A15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0F000000}"/>
    <hyperlink ref="B15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0000000}"/>
    <hyperlink ref="C15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1000000}"/>
    <hyperlink ref="D15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2000000}"/>
    <hyperlink ref="E15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3000000}"/>
    <hyperlink ref="A16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4000000}"/>
    <hyperlink ref="B16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5000000}"/>
    <hyperlink ref="C16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6000000}"/>
    <hyperlink ref="D16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7000000}"/>
    <hyperlink ref="E16" location="'13.5.4'!A1" display="ASSENTAMENTO DE AR CONDICIONADO SPLIT DE 36000 A 60000 BTU/H,COM 1 CONDENSADOR E 1 EVAPORADOR,CONFORME ABNT NBR 16655,(VIDE FORNECIMENTO DO APARELHO NA FAMILIA 18.030) INCLUSIVE ACESSORIOS DE FIXACAO,EXCLUSIVE ALIMENTACAO ELETRICA E INTERLIGACAO AO CONDEN" xr:uid="{00000000-0004-0000-1300-000018000000}"/>
    <hyperlink ref="A18" location="'13.5.4'!A1" display="Equipamento mecânico (Altura)" xr:uid="{00000000-0004-0000-1300-000019000000}"/>
    <hyperlink ref="B18" location="'13.5.4'!A1" display="Equipamento mecânico (Altura)" xr:uid="{00000000-0004-0000-1300-00001A000000}"/>
    <hyperlink ref="C18" location="'13.5.4'!A1" display="Equipamento mecânico (Altura)" xr:uid="{00000000-0004-0000-1300-00001B000000}"/>
    <hyperlink ref="D18" location="'13.5.4'!A1" display="Equipamento mecânico (Altura)" xr:uid="{00000000-0004-0000-1300-00001C000000}"/>
    <hyperlink ref="E18" location="'13.5.4'!A1" display="Equipamento mecânico (Altura)" xr:uid="{00000000-0004-0000-13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33</v>
      </c>
      <c r="B1" s="23" t="s">
        <v>33</v>
      </c>
      <c r="C1" s="23" t="s">
        <v>33</v>
      </c>
      <c r="D1" s="23" t="s">
        <v>33</v>
      </c>
      <c r="E1" s="23" t="s">
        <v>33</v>
      </c>
    </row>
    <row r="2" spans="1:5">
      <c r="A2" s="23" t="s">
        <v>33</v>
      </c>
      <c r="B2" s="23" t="s">
        <v>33</v>
      </c>
      <c r="C2" s="23" t="s">
        <v>33</v>
      </c>
      <c r="D2" s="23" t="s">
        <v>33</v>
      </c>
      <c r="E2" s="23" t="s">
        <v>33</v>
      </c>
    </row>
    <row r="4" spans="1:5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36.75">
      <c r="A7" s="11" t="s">
        <v>153</v>
      </c>
      <c r="B7" s="11" t="s">
        <v>88</v>
      </c>
      <c r="C7" s="11" t="s">
        <v>105</v>
      </c>
      <c r="D7" s="11" t="s">
        <v>176</v>
      </c>
      <c r="E7" s="11">
        <v>1</v>
      </c>
    </row>
    <row r="8" spans="1:5" ht="36.75">
      <c r="A8" s="11" t="s">
        <v>153</v>
      </c>
      <c r="B8" s="11" t="s">
        <v>88</v>
      </c>
      <c r="C8" s="11" t="s">
        <v>105</v>
      </c>
      <c r="D8" s="11" t="s">
        <v>177</v>
      </c>
      <c r="E8" s="11">
        <v>1</v>
      </c>
    </row>
    <row r="9" spans="1:5" ht="36.75">
      <c r="A9" s="11" t="s">
        <v>153</v>
      </c>
      <c r="B9" s="11" t="s">
        <v>88</v>
      </c>
      <c r="C9" s="11" t="s">
        <v>105</v>
      </c>
      <c r="D9" s="11" t="s">
        <v>178</v>
      </c>
      <c r="E9" s="11">
        <v>1</v>
      </c>
    </row>
    <row r="10" spans="1:5" ht="36.75">
      <c r="A10" s="11" t="s">
        <v>153</v>
      </c>
      <c r="B10" s="11" t="s">
        <v>88</v>
      </c>
      <c r="C10" s="11" t="s">
        <v>105</v>
      </c>
      <c r="D10" s="11" t="s">
        <v>179</v>
      </c>
      <c r="E10" s="11">
        <v>1</v>
      </c>
    </row>
    <row r="11" spans="1:5" ht="36.75">
      <c r="A11" s="11" t="s">
        <v>153</v>
      </c>
      <c r="B11" s="11" t="s">
        <v>88</v>
      </c>
      <c r="C11" s="11" t="s">
        <v>105</v>
      </c>
      <c r="D11" s="11" t="s">
        <v>180</v>
      </c>
      <c r="E11" s="11">
        <v>1</v>
      </c>
    </row>
    <row r="12" spans="1:5" ht="36.75">
      <c r="A12" s="11" t="s">
        <v>153</v>
      </c>
      <c r="B12" s="11" t="s">
        <v>88</v>
      </c>
      <c r="C12" s="11" t="s">
        <v>105</v>
      </c>
      <c r="D12" s="11" t="s">
        <v>181</v>
      </c>
      <c r="E12" s="11">
        <v>1</v>
      </c>
    </row>
    <row r="13" spans="1:5" ht="36.75">
      <c r="A13" s="11" t="s">
        <v>153</v>
      </c>
      <c r="B13" s="11" t="s">
        <v>88</v>
      </c>
      <c r="C13" s="11" t="s">
        <v>105</v>
      </c>
      <c r="D13" s="11" t="s">
        <v>182</v>
      </c>
      <c r="E13" s="11">
        <v>1</v>
      </c>
    </row>
    <row r="14" spans="1:5" ht="36.75">
      <c r="A14" s="11" t="s">
        <v>153</v>
      </c>
      <c r="B14" s="11" t="s">
        <v>88</v>
      </c>
      <c r="C14" s="11" t="s">
        <v>105</v>
      </c>
      <c r="D14" s="11" t="s">
        <v>183</v>
      </c>
      <c r="E14" s="11">
        <v>1</v>
      </c>
    </row>
    <row r="15" spans="1:5">
      <c r="A15" s="1" t="s">
        <v>81</v>
      </c>
      <c r="B15" s="1" t="s">
        <v>81</v>
      </c>
      <c r="C15" s="1">
        <f>SUBTOTAL(103,Elements13551[Elemento])</f>
        <v>8</v>
      </c>
      <c r="D15" s="1" t="s">
        <v>81</v>
      </c>
      <c r="E15" s="1">
        <f>SUBTOTAL(109,Elements13551[Totais:])</f>
        <v>8</v>
      </c>
    </row>
  </sheetData>
  <mergeCells count="3">
    <mergeCell ref="A1:E2"/>
    <mergeCell ref="A4:E4"/>
    <mergeCell ref="A5:E5"/>
  </mergeCells>
  <hyperlinks>
    <hyperlink ref="A1" location="'13.5.5'!A1" display="CONDICIONADOR DE AR TIPO SPLIT 30000 BTU'S COMPREENDENDO 1 C ONDENSADOR E 1 EVAPORADOR(VIDE INSTALACAO,ASSENTAMENTO E INT ERLIGACOES FAMILIA 15.005).FORNECIMENTO" xr:uid="{00000000-0004-0000-1400-000000000000}"/>
    <hyperlink ref="B1" location="'13.5.5'!A1" display="CONDICIONADOR DE AR TIPO SPLIT 30000 BTU'S COMPREENDENDO 1 C ONDENSADOR E 1 EVAPORADOR(VIDE INSTALACAO,ASSENTAMENTO E INT ERLIGACOES FAMILIA 15.005).FORNECIMENTO" xr:uid="{00000000-0004-0000-1400-000001000000}"/>
    <hyperlink ref="C1" location="'13.5.5'!A1" display="CONDICIONADOR DE AR TIPO SPLIT 30000 BTU'S COMPREENDENDO 1 C ONDENSADOR E 1 EVAPORADOR(VIDE INSTALACAO,ASSENTAMENTO E INT ERLIGACOES FAMILIA 15.005).FORNECIMENTO" xr:uid="{00000000-0004-0000-1400-000002000000}"/>
    <hyperlink ref="D1" location="'13.5.5'!A1" display="CONDICIONADOR DE AR TIPO SPLIT 30000 BTU'S COMPREENDENDO 1 C ONDENSADOR E 1 EVAPORADOR(VIDE INSTALACAO,ASSENTAMENTO E INT ERLIGACOES FAMILIA 15.005).FORNECIMENTO" xr:uid="{00000000-0004-0000-1400-000003000000}"/>
    <hyperlink ref="E1" location="'13.5.5'!A1" display="CONDICIONADOR DE AR TIPO SPLIT 30000 BTU'S COMPREENDENDO 1 C ONDENSADOR E 1 EVAPORADOR(VIDE INSTALACAO,ASSENTAMENTO E INT ERLIGACOES FAMILIA 15.005).FORNECIMENTO" xr:uid="{00000000-0004-0000-1400-000004000000}"/>
    <hyperlink ref="A2" location="'13.5.5'!A1" display="CONDICIONADOR DE AR TIPO SPLIT 30000 BTU'S COMPREENDENDO 1 C ONDENSADOR E 1 EVAPORADOR(VIDE INSTALACAO,ASSENTAMENTO E INT ERLIGACOES FAMILIA 15.005).FORNECIMENTO" xr:uid="{00000000-0004-0000-1400-000005000000}"/>
    <hyperlink ref="B2" location="'13.5.5'!A1" display="CONDICIONADOR DE AR TIPO SPLIT 30000 BTU'S COMPREENDENDO 1 C ONDENSADOR E 1 EVAPORADOR(VIDE INSTALACAO,ASSENTAMENTO E INT ERLIGACOES FAMILIA 15.005).FORNECIMENTO" xr:uid="{00000000-0004-0000-1400-000006000000}"/>
    <hyperlink ref="C2" location="'13.5.5'!A1" display="CONDICIONADOR DE AR TIPO SPLIT 30000 BTU'S COMPREENDENDO 1 C ONDENSADOR E 1 EVAPORADOR(VIDE INSTALACAO,ASSENTAMENTO E INT ERLIGACOES FAMILIA 15.005).FORNECIMENTO" xr:uid="{00000000-0004-0000-1400-000007000000}"/>
    <hyperlink ref="D2" location="'13.5.5'!A1" display="CONDICIONADOR DE AR TIPO SPLIT 30000 BTU'S COMPREENDENDO 1 C ONDENSADOR E 1 EVAPORADOR(VIDE INSTALACAO,ASSENTAMENTO E INT ERLIGACOES FAMILIA 15.005).FORNECIMENTO" xr:uid="{00000000-0004-0000-1400-000008000000}"/>
    <hyperlink ref="E2" location="'13.5.5'!A1" display="CONDICIONADOR DE AR TIPO SPLIT 30000 BTU'S COMPREENDENDO 1 C ONDENSADOR E 1 EVAPORADOR(VIDE INSTALACAO,ASSENTAMENTO E INT ERLIGACOES FAMILIA 15.005).FORNECIMENTO" xr:uid="{00000000-0004-0000-1400-000009000000}"/>
    <hyperlink ref="A4" location="'13.5.5'!A1" display="Equipamento mecânico (Altura)" xr:uid="{00000000-0004-0000-1400-00000A000000}"/>
    <hyperlink ref="B4" location="'13.5.5'!A1" display="Equipamento mecânico (Altura)" xr:uid="{00000000-0004-0000-1400-00000B000000}"/>
    <hyperlink ref="C4" location="'13.5.5'!A1" display="Equipamento mecânico (Altura)" xr:uid="{00000000-0004-0000-1400-00000C000000}"/>
    <hyperlink ref="D4" location="'13.5.5'!A1" display="Equipamento mecânico (Altura)" xr:uid="{00000000-0004-0000-1400-00000D000000}"/>
    <hyperlink ref="E4" location="'13.5.5'!A1" display="Equipamento mecânico (Altura)" xr:uid="{00000000-0004-0000-1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37</v>
      </c>
      <c r="B1" s="23" t="s">
        <v>37</v>
      </c>
      <c r="C1" s="23" t="s">
        <v>37</v>
      </c>
      <c r="D1" s="23" t="s">
        <v>37</v>
      </c>
      <c r="E1" s="23" t="s">
        <v>37</v>
      </c>
    </row>
    <row r="2" spans="1:5">
      <c r="A2" s="23" t="s">
        <v>37</v>
      </c>
      <c r="B2" s="23" t="s">
        <v>37</v>
      </c>
      <c r="C2" s="23" t="s">
        <v>37</v>
      </c>
      <c r="D2" s="23" t="s">
        <v>37</v>
      </c>
      <c r="E2" s="23" t="s">
        <v>37</v>
      </c>
    </row>
    <row r="4" spans="1:5">
      <c r="A4" s="18" t="s">
        <v>80</v>
      </c>
      <c r="B4" s="18" t="s">
        <v>80</v>
      </c>
      <c r="C4" s="18" t="s">
        <v>80</v>
      </c>
      <c r="D4" s="18" t="s">
        <v>80</v>
      </c>
      <c r="E4" s="18" t="s">
        <v>80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36.75">
      <c r="A7" s="11" t="s">
        <v>153</v>
      </c>
      <c r="B7" s="11" t="s">
        <v>88</v>
      </c>
      <c r="C7" s="11" t="s">
        <v>107</v>
      </c>
      <c r="D7" s="11" t="s">
        <v>184</v>
      </c>
      <c r="E7" s="11">
        <v>1</v>
      </c>
    </row>
    <row r="8" spans="1:5" ht="36.75">
      <c r="A8" s="11" t="s">
        <v>153</v>
      </c>
      <c r="B8" s="11" t="s">
        <v>88</v>
      </c>
      <c r="C8" s="11" t="s">
        <v>107</v>
      </c>
      <c r="D8" s="11" t="s">
        <v>185</v>
      </c>
      <c r="E8" s="11">
        <v>1</v>
      </c>
    </row>
    <row r="9" spans="1:5">
      <c r="A9" s="1" t="s">
        <v>81</v>
      </c>
      <c r="B9" s="1" t="s">
        <v>81</v>
      </c>
      <c r="C9" s="1">
        <f>SUBTOTAL(103,Elements13561[Elemento])</f>
        <v>2</v>
      </c>
      <c r="D9" s="1" t="s">
        <v>81</v>
      </c>
      <c r="E9" s="1">
        <f>SUBTOTAL(109,Elements13561[Totais:])</f>
        <v>2</v>
      </c>
    </row>
  </sheetData>
  <mergeCells count="3">
    <mergeCell ref="A1:E2"/>
    <mergeCell ref="A4:E4"/>
    <mergeCell ref="A5:E5"/>
  </mergeCells>
  <hyperlinks>
    <hyperlink ref="A1" location="'13.5.6'!A1" display="CONDICIONADOR DE AR TIPO SPLIT 18000 BTU'S COMPREENDENDO 1 C ONDENSADOR E 1 EVAPORADOR(VIDE INSTALACAO,ASSENTAMENTO E INT ERLIGACOES FAMILIA 15.005).FORNECIMENTO" xr:uid="{00000000-0004-0000-1500-000000000000}"/>
    <hyperlink ref="B1" location="'13.5.6'!A1" display="CONDICIONADOR DE AR TIPO SPLIT 18000 BTU'S COMPREENDENDO 1 C ONDENSADOR E 1 EVAPORADOR(VIDE INSTALACAO,ASSENTAMENTO E INT ERLIGACOES FAMILIA 15.005).FORNECIMENTO" xr:uid="{00000000-0004-0000-1500-000001000000}"/>
    <hyperlink ref="C1" location="'13.5.6'!A1" display="CONDICIONADOR DE AR TIPO SPLIT 18000 BTU'S COMPREENDENDO 1 C ONDENSADOR E 1 EVAPORADOR(VIDE INSTALACAO,ASSENTAMENTO E INT ERLIGACOES FAMILIA 15.005).FORNECIMENTO" xr:uid="{00000000-0004-0000-1500-000002000000}"/>
    <hyperlink ref="D1" location="'13.5.6'!A1" display="CONDICIONADOR DE AR TIPO SPLIT 18000 BTU'S COMPREENDENDO 1 C ONDENSADOR E 1 EVAPORADOR(VIDE INSTALACAO,ASSENTAMENTO E INT ERLIGACOES FAMILIA 15.005).FORNECIMENTO" xr:uid="{00000000-0004-0000-1500-000003000000}"/>
    <hyperlink ref="E1" location="'13.5.6'!A1" display="CONDICIONADOR DE AR TIPO SPLIT 18000 BTU'S COMPREENDENDO 1 C ONDENSADOR E 1 EVAPORADOR(VIDE INSTALACAO,ASSENTAMENTO E INT ERLIGACOES FAMILIA 15.005).FORNECIMENTO" xr:uid="{00000000-0004-0000-1500-000004000000}"/>
    <hyperlink ref="A2" location="'13.5.6'!A1" display="CONDICIONADOR DE AR TIPO SPLIT 18000 BTU'S COMPREENDENDO 1 C ONDENSADOR E 1 EVAPORADOR(VIDE INSTALACAO,ASSENTAMENTO E INT ERLIGACOES FAMILIA 15.005).FORNECIMENTO" xr:uid="{00000000-0004-0000-1500-000005000000}"/>
    <hyperlink ref="B2" location="'13.5.6'!A1" display="CONDICIONADOR DE AR TIPO SPLIT 18000 BTU'S COMPREENDENDO 1 C ONDENSADOR E 1 EVAPORADOR(VIDE INSTALACAO,ASSENTAMENTO E INT ERLIGACOES FAMILIA 15.005).FORNECIMENTO" xr:uid="{00000000-0004-0000-1500-000006000000}"/>
    <hyperlink ref="C2" location="'13.5.6'!A1" display="CONDICIONADOR DE AR TIPO SPLIT 18000 BTU'S COMPREENDENDO 1 C ONDENSADOR E 1 EVAPORADOR(VIDE INSTALACAO,ASSENTAMENTO E INT ERLIGACOES FAMILIA 15.005).FORNECIMENTO" xr:uid="{00000000-0004-0000-1500-000007000000}"/>
    <hyperlink ref="D2" location="'13.5.6'!A1" display="CONDICIONADOR DE AR TIPO SPLIT 18000 BTU'S COMPREENDENDO 1 C ONDENSADOR E 1 EVAPORADOR(VIDE INSTALACAO,ASSENTAMENTO E INT ERLIGACOES FAMILIA 15.005).FORNECIMENTO" xr:uid="{00000000-0004-0000-1500-000008000000}"/>
    <hyperlink ref="E2" location="'13.5.6'!A1" display="CONDICIONADOR DE AR TIPO SPLIT 18000 BTU'S COMPREENDENDO 1 C ONDENSADOR E 1 EVAPORADOR(VIDE INSTALACAO,ASSENTAMENTO E INT ERLIGACOES FAMILIA 15.005).FORNECIMENTO" xr:uid="{00000000-0004-0000-1500-000009000000}"/>
    <hyperlink ref="A4" location="'13.5.6'!A1" display="Equipamento mecânico (Alt)" xr:uid="{00000000-0004-0000-1500-00000A000000}"/>
    <hyperlink ref="B4" location="'13.5.6'!A1" display="Equipamento mecânico (Alt)" xr:uid="{00000000-0004-0000-1500-00000B000000}"/>
    <hyperlink ref="C4" location="'13.5.6'!A1" display="Equipamento mecânico (Alt)" xr:uid="{00000000-0004-0000-1500-00000C000000}"/>
    <hyperlink ref="D4" location="'13.5.6'!A1" display="Equipamento mecânico (Alt)" xr:uid="{00000000-0004-0000-1500-00000D000000}"/>
    <hyperlink ref="E4" location="'13.5.6'!A1" display="Equipamento mecânico (Alt)" xr:uid="{00000000-0004-0000-1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41</v>
      </c>
      <c r="B1" s="23" t="s">
        <v>41</v>
      </c>
      <c r="C1" s="23" t="s">
        <v>41</v>
      </c>
      <c r="D1" s="23" t="s">
        <v>41</v>
      </c>
      <c r="E1" s="23" t="s">
        <v>41</v>
      </c>
    </row>
    <row r="2" spans="1:5">
      <c r="A2" s="23" t="s">
        <v>41</v>
      </c>
      <c r="B2" s="23" t="s">
        <v>41</v>
      </c>
      <c r="C2" s="23" t="s">
        <v>41</v>
      </c>
      <c r="D2" s="23" t="s">
        <v>41</v>
      </c>
      <c r="E2" s="23" t="s">
        <v>41</v>
      </c>
    </row>
    <row r="4" spans="1:5">
      <c r="A4" s="18" t="s">
        <v>80</v>
      </c>
      <c r="B4" s="18" t="s">
        <v>80</v>
      </c>
      <c r="C4" s="18" t="s">
        <v>80</v>
      </c>
      <c r="D4" s="18" t="s">
        <v>80</v>
      </c>
      <c r="E4" s="18" t="s">
        <v>80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36.75">
      <c r="A7" s="11" t="s">
        <v>153</v>
      </c>
      <c r="B7" s="11" t="s">
        <v>88</v>
      </c>
      <c r="C7" s="11" t="s">
        <v>103</v>
      </c>
      <c r="D7" s="11" t="s">
        <v>174</v>
      </c>
      <c r="E7" s="11">
        <v>1</v>
      </c>
    </row>
    <row r="8" spans="1:5" ht="36.75">
      <c r="A8" s="11" t="s">
        <v>153</v>
      </c>
      <c r="B8" s="11" t="s">
        <v>88</v>
      </c>
      <c r="C8" s="11" t="s">
        <v>103</v>
      </c>
      <c r="D8" s="11" t="s">
        <v>175</v>
      </c>
      <c r="E8" s="11">
        <v>1</v>
      </c>
    </row>
    <row r="9" spans="1:5">
      <c r="A9" s="1" t="s">
        <v>81</v>
      </c>
      <c r="B9" s="1" t="s">
        <v>81</v>
      </c>
      <c r="C9" s="1">
        <f>SUBTOTAL(103,Elements13571[Elemento])</f>
        <v>2</v>
      </c>
      <c r="D9" s="1" t="s">
        <v>81</v>
      </c>
      <c r="E9" s="1">
        <f>SUBTOTAL(109,Elements13571[Totais:])</f>
        <v>2</v>
      </c>
    </row>
  </sheetData>
  <mergeCells count="3">
    <mergeCell ref="A1:E2"/>
    <mergeCell ref="A4:E4"/>
    <mergeCell ref="A5:E5"/>
  </mergeCells>
  <hyperlinks>
    <hyperlink ref="A1" location="'13.5.7'!A1" display="CONDICIONADOR DE AR TIPO SPLIT 12000 BTU'S COMPREENDENDO 1 C ONDENSADOR E 1 EVAPORADOR(VIDE INSTALACAO,ASSENTAMENTO E INT ERLIGACOES FAMILIA 15.005).FORNECIMENTO" xr:uid="{00000000-0004-0000-1600-000000000000}"/>
    <hyperlink ref="B1" location="'13.5.7'!A1" display="CONDICIONADOR DE AR TIPO SPLIT 12000 BTU'S COMPREENDENDO 1 C ONDENSADOR E 1 EVAPORADOR(VIDE INSTALACAO,ASSENTAMENTO E INT ERLIGACOES FAMILIA 15.005).FORNECIMENTO" xr:uid="{00000000-0004-0000-1600-000001000000}"/>
    <hyperlink ref="C1" location="'13.5.7'!A1" display="CONDICIONADOR DE AR TIPO SPLIT 12000 BTU'S COMPREENDENDO 1 C ONDENSADOR E 1 EVAPORADOR(VIDE INSTALACAO,ASSENTAMENTO E INT ERLIGACOES FAMILIA 15.005).FORNECIMENTO" xr:uid="{00000000-0004-0000-1600-000002000000}"/>
    <hyperlink ref="D1" location="'13.5.7'!A1" display="CONDICIONADOR DE AR TIPO SPLIT 12000 BTU'S COMPREENDENDO 1 C ONDENSADOR E 1 EVAPORADOR(VIDE INSTALACAO,ASSENTAMENTO E INT ERLIGACOES FAMILIA 15.005).FORNECIMENTO" xr:uid="{00000000-0004-0000-1600-000003000000}"/>
    <hyperlink ref="E1" location="'13.5.7'!A1" display="CONDICIONADOR DE AR TIPO SPLIT 12000 BTU'S COMPREENDENDO 1 C ONDENSADOR E 1 EVAPORADOR(VIDE INSTALACAO,ASSENTAMENTO E INT ERLIGACOES FAMILIA 15.005).FORNECIMENTO" xr:uid="{00000000-0004-0000-1600-000004000000}"/>
    <hyperlink ref="A2" location="'13.5.7'!A1" display="CONDICIONADOR DE AR TIPO SPLIT 12000 BTU'S COMPREENDENDO 1 C ONDENSADOR E 1 EVAPORADOR(VIDE INSTALACAO,ASSENTAMENTO E INT ERLIGACOES FAMILIA 15.005).FORNECIMENTO" xr:uid="{00000000-0004-0000-1600-000005000000}"/>
    <hyperlink ref="B2" location="'13.5.7'!A1" display="CONDICIONADOR DE AR TIPO SPLIT 12000 BTU'S COMPREENDENDO 1 C ONDENSADOR E 1 EVAPORADOR(VIDE INSTALACAO,ASSENTAMENTO E INT ERLIGACOES FAMILIA 15.005).FORNECIMENTO" xr:uid="{00000000-0004-0000-1600-000006000000}"/>
    <hyperlink ref="C2" location="'13.5.7'!A1" display="CONDICIONADOR DE AR TIPO SPLIT 12000 BTU'S COMPREENDENDO 1 C ONDENSADOR E 1 EVAPORADOR(VIDE INSTALACAO,ASSENTAMENTO E INT ERLIGACOES FAMILIA 15.005).FORNECIMENTO" xr:uid="{00000000-0004-0000-1600-000007000000}"/>
    <hyperlink ref="D2" location="'13.5.7'!A1" display="CONDICIONADOR DE AR TIPO SPLIT 12000 BTU'S COMPREENDENDO 1 C ONDENSADOR E 1 EVAPORADOR(VIDE INSTALACAO,ASSENTAMENTO E INT ERLIGACOES FAMILIA 15.005).FORNECIMENTO" xr:uid="{00000000-0004-0000-1600-000008000000}"/>
    <hyperlink ref="E2" location="'13.5.7'!A1" display="CONDICIONADOR DE AR TIPO SPLIT 12000 BTU'S COMPREENDENDO 1 C ONDENSADOR E 1 EVAPORADOR(VIDE INSTALACAO,ASSENTAMENTO E INT ERLIGACOES FAMILIA 15.005).FORNECIMENTO" xr:uid="{00000000-0004-0000-1600-000009000000}"/>
    <hyperlink ref="A4" location="'13.5.7'!A1" display="Equipamento mecânico (Alt)" xr:uid="{00000000-0004-0000-1600-00000A000000}"/>
    <hyperlink ref="B4" location="'13.5.7'!A1" display="Equipamento mecânico (Alt)" xr:uid="{00000000-0004-0000-1600-00000B000000}"/>
    <hyperlink ref="C4" location="'13.5.7'!A1" display="Equipamento mecânico (Alt)" xr:uid="{00000000-0004-0000-1600-00000C000000}"/>
    <hyperlink ref="D4" location="'13.5.7'!A1" display="Equipamento mecânico (Alt)" xr:uid="{00000000-0004-0000-1600-00000D000000}"/>
    <hyperlink ref="E4" location="'13.5.7'!A1" display="Equipamento mecânico (Alt)" xr:uid="{00000000-0004-0000-1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2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44</v>
      </c>
      <c r="B1" s="23" t="s">
        <v>44</v>
      </c>
      <c r="C1" s="23" t="s">
        <v>44</v>
      </c>
      <c r="D1" s="23" t="s">
        <v>44</v>
      </c>
      <c r="E1" s="23" t="s">
        <v>44</v>
      </c>
    </row>
    <row r="2" spans="1:5">
      <c r="A2" s="23" t="s">
        <v>44</v>
      </c>
      <c r="B2" s="23" t="s">
        <v>44</v>
      </c>
      <c r="C2" s="23" t="s">
        <v>44</v>
      </c>
      <c r="D2" s="23" t="s">
        <v>44</v>
      </c>
      <c r="E2" s="23" t="s">
        <v>44</v>
      </c>
    </row>
    <row r="4" spans="1:5">
      <c r="A4" s="18" t="s">
        <v>79</v>
      </c>
      <c r="B4" s="18" t="s">
        <v>79</v>
      </c>
      <c r="C4" s="18" t="s">
        <v>79</v>
      </c>
      <c r="D4" s="18" t="s">
        <v>79</v>
      </c>
      <c r="E4" s="18" t="s">
        <v>79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36.75">
      <c r="A7" s="11" t="s">
        <v>153</v>
      </c>
      <c r="B7" s="11" t="s">
        <v>88</v>
      </c>
      <c r="C7" s="11" t="s">
        <v>93</v>
      </c>
      <c r="D7" s="11" t="s">
        <v>154</v>
      </c>
      <c r="E7" s="11">
        <v>1</v>
      </c>
    </row>
    <row r="8" spans="1:5" ht="36.75">
      <c r="A8" s="11" t="s">
        <v>153</v>
      </c>
      <c r="B8" s="11" t="s">
        <v>88</v>
      </c>
      <c r="C8" s="11" t="s">
        <v>93</v>
      </c>
      <c r="D8" s="11" t="s">
        <v>155</v>
      </c>
      <c r="E8" s="11">
        <v>1</v>
      </c>
    </row>
    <row r="9" spans="1:5" ht="36.75">
      <c r="A9" s="11" t="s">
        <v>153</v>
      </c>
      <c r="B9" s="11" t="s">
        <v>88</v>
      </c>
      <c r="C9" s="11" t="s">
        <v>93</v>
      </c>
      <c r="D9" s="11" t="s">
        <v>156</v>
      </c>
      <c r="E9" s="11">
        <v>1</v>
      </c>
    </row>
    <row r="10" spans="1:5" ht="36.75">
      <c r="A10" s="11" t="s">
        <v>153</v>
      </c>
      <c r="B10" s="11" t="s">
        <v>88</v>
      </c>
      <c r="C10" s="11" t="s">
        <v>93</v>
      </c>
      <c r="D10" s="11" t="s">
        <v>157</v>
      </c>
      <c r="E10" s="11">
        <v>1</v>
      </c>
    </row>
    <row r="11" spans="1:5" ht="36.75">
      <c r="A11" s="11" t="s">
        <v>153</v>
      </c>
      <c r="B11" s="11" t="s">
        <v>88</v>
      </c>
      <c r="C11" s="11" t="s">
        <v>93</v>
      </c>
      <c r="D11" s="11" t="s">
        <v>158</v>
      </c>
      <c r="E11" s="11">
        <v>1</v>
      </c>
    </row>
    <row r="12" spans="1:5" ht="36.75">
      <c r="A12" s="11" t="s">
        <v>153</v>
      </c>
      <c r="B12" s="11" t="s">
        <v>88</v>
      </c>
      <c r="C12" s="11" t="s">
        <v>93</v>
      </c>
      <c r="D12" s="11" t="s">
        <v>159</v>
      </c>
      <c r="E12" s="11">
        <v>1</v>
      </c>
    </row>
    <row r="13" spans="1:5" ht="36.75">
      <c r="A13" s="11" t="s">
        <v>153</v>
      </c>
      <c r="B13" s="11" t="s">
        <v>88</v>
      </c>
      <c r="C13" s="11" t="s">
        <v>93</v>
      </c>
      <c r="D13" s="11" t="s">
        <v>160</v>
      </c>
      <c r="E13" s="11">
        <v>1</v>
      </c>
    </row>
    <row r="14" spans="1:5" ht="36.75">
      <c r="A14" s="11" t="s">
        <v>153</v>
      </c>
      <c r="B14" s="11" t="s">
        <v>88</v>
      </c>
      <c r="C14" s="11" t="s">
        <v>93</v>
      </c>
      <c r="D14" s="11" t="s">
        <v>161</v>
      </c>
      <c r="E14" s="11">
        <v>1</v>
      </c>
    </row>
    <row r="15" spans="1:5" ht="36.75">
      <c r="A15" s="11" t="s">
        <v>153</v>
      </c>
      <c r="B15" s="11" t="s">
        <v>88</v>
      </c>
      <c r="C15" s="11" t="s">
        <v>93</v>
      </c>
      <c r="D15" s="11" t="s">
        <v>162</v>
      </c>
      <c r="E15" s="11">
        <v>1</v>
      </c>
    </row>
    <row r="16" spans="1:5" ht="36.75">
      <c r="A16" s="11" t="s">
        <v>153</v>
      </c>
      <c r="B16" s="11" t="s">
        <v>88</v>
      </c>
      <c r="C16" s="11" t="s">
        <v>93</v>
      </c>
      <c r="D16" s="11" t="s">
        <v>163</v>
      </c>
      <c r="E16" s="11">
        <v>1</v>
      </c>
    </row>
    <row r="17" spans="1:5" ht="36.75">
      <c r="A17" s="11" t="s">
        <v>153</v>
      </c>
      <c r="B17" s="11" t="s">
        <v>88</v>
      </c>
      <c r="C17" s="11" t="s">
        <v>93</v>
      </c>
      <c r="D17" s="11" t="s">
        <v>164</v>
      </c>
      <c r="E17" s="11">
        <v>1</v>
      </c>
    </row>
    <row r="18" spans="1:5" ht="36.75">
      <c r="A18" s="11" t="s">
        <v>153</v>
      </c>
      <c r="B18" s="11" t="s">
        <v>88</v>
      </c>
      <c r="C18" s="11" t="s">
        <v>93</v>
      </c>
      <c r="D18" s="11" t="s">
        <v>165</v>
      </c>
      <c r="E18" s="11">
        <v>1</v>
      </c>
    </row>
    <row r="19" spans="1:5" ht="36.75">
      <c r="A19" s="11" t="s">
        <v>153</v>
      </c>
      <c r="B19" s="11" t="s">
        <v>88</v>
      </c>
      <c r="C19" s="11" t="s">
        <v>93</v>
      </c>
      <c r="D19" s="11" t="s">
        <v>166</v>
      </c>
      <c r="E19" s="11">
        <v>1</v>
      </c>
    </row>
    <row r="20" spans="1:5" ht="36.75">
      <c r="A20" s="11" t="s">
        <v>153</v>
      </c>
      <c r="B20" s="11" t="s">
        <v>88</v>
      </c>
      <c r="C20" s="11" t="s">
        <v>93</v>
      </c>
      <c r="D20" s="11" t="s">
        <v>167</v>
      </c>
      <c r="E20" s="11">
        <v>1</v>
      </c>
    </row>
    <row r="21" spans="1:5" ht="36.75">
      <c r="A21" s="11" t="s">
        <v>153</v>
      </c>
      <c r="B21" s="11" t="s">
        <v>88</v>
      </c>
      <c r="C21" s="11" t="s">
        <v>93</v>
      </c>
      <c r="D21" s="11" t="s">
        <v>168</v>
      </c>
      <c r="E21" s="11">
        <v>1</v>
      </c>
    </row>
    <row r="22" spans="1:5" ht="36.75">
      <c r="A22" s="11" t="s">
        <v>153</v>
      </c>
      <c r="B22" s="11" t="s">
        <v>88</v>
      </c>
      <c r="C22" s="11" t="s">
        <v>93</v>
      </c>
      <c r="D22" s="11" t="s">
        <v>169</v>
      </c>
      <c r="E22" s="11">
        <v>1</v>
      </c>
    </row>
    <row r="23" spans="1:5" ht="36.75">
      <c r="A23" s="11" t="s">
        <v>153</v>
      </c>
      <c r="B23" s="11" t="s">
        <v>88</v>
      </c>
      <c r="C23" s="11" t="s">
        <v>93</v>
      </c>
      <c r="D23" s="11" t="s">
        <v>170</v>
      </c>
      <c r="E23" s="11">
        <v>1</v>
      </c>
    </row>
    <row r="24" spans="1:5" ht="36.75">
      <c r="A24" s="11" t="s">
        <v>153</v>
      </c>
      <c r="B24" s="11" t="s">
        <v>88</v>
      </c>
      <c r="C24" s="11" t="s">
        <v>93</v>
      </c>
      <c r="D24" s="11" t="s">
        <v>171</v>
      </c>
      <c r="E24" s="11">
        <v>1</v>
      </c>
    </row>
    <row r="25" spans="1:5" ht="36.75">
      <c r="A25" s="11" t="s">
        <v>153</v>
      </c>
      <c r="B25" s="11" t="s">
        <v>88</v>
      </c>
      <c r="C25" s="11" t="s">
        <v>93</v>
      </c>
      <c r="D25" s="11" t="s">
        <v>172</v>
      </c>
      <c r="E25" s="11">
        <v>1</v>
      </c>
    </row>
    <row r="26" spans="1:5" ht="36.75">
      <c r="A26" s="11" t="s">
        <v>153</v>
      </c>
      <c r="B26" s="11" t="s">
        <v>88</v>
      </c>
      <c r="C26" s="11" t="s">
        <v>93</v>
      </c>
      <c r="D26" s="11" t="s">
        <v>173</v>
      </c>
      <c r="E26" s="11">
        <v>1</v>
      </c>
    </row>
    <row r="27" spans="1:5">
      <c r="A27" s="1" t="s">
        <v>81</v>
      </c>
      <c r="B27" s="1" t="s">
        <v>81</v>
      </c>
      <c r="C27" s="1">
        <f>SUBTOTAL(103,Elements13581[Elemento])</f>
        <v>20</v>
      </c>
      <c r="D27" s="1" t="s">
        <v>81</v>
      </c>
      <c r="E27" s="1">
        <f>SUBTOTAL(109,Elements13581[Totais:])</f>
        <v>20</v>
      </c>
    </row>
  </sheetData>
  <mergeCells count="3">
    <mergeCell ref="A1:E2"/>
    <mergeCell ref="A4:E4"/>
    <mergeCell ref="A5:E5"/>
  </mergeCells>
  <hyperlinks>
    <hyperlink ref="A1" location="'13.5.8'!A1" display="CONDICIONADOR DE AR TIPO SPLIT 24000 BTU'S COMPREENDENDO 1 C ONDENSADOR E 1 EVAPORADOR(VIDE INSTALACAO,ASSENTAMENTO E INT ERLIGACOES FAMILIA 15.005).FORNECIMENTO" xr:uid="{00000000-0004-0000-1700-000000000000}"/>
    <hyperlink ref="B1" location="'13.5.8'!A1" display="CONDICIONADOR DE AR TIPO SPLIT 24000 BTU'S COMPREENDENDO 1 C ONDENSADOR E 1 EVAPORADOR(VIDE INSTALACAO,ASSENTAMENTO E INT ERLIGACOES FAMILIA 15.005).FORNECIMENTO" xr:uid="{00000000-0004-0000-1700-000001000000}"/>
    <hyperlink ref="C1" location="'13.5.8'!A1" display="CONDICIONADOR DE AR TIPO SPLIT 24000 BTU'S COMPREENDENDO 1 C ONDENSADOR E 1 EVAPORADOR(VIDE INSTALACAO,ASSENTAMENTO E INT ERLIGACOES FAMILIA 15.005).FORNECIMENTO" xr:uid="{00000000-0004-0000-1700-000002000000}"/>
    <hyperlink ref="D1" location="'13.5.8'!A1" display="CONDICIONADOR DE AR TIPO SPLIT 24000 BTU'S COMPREENDENDO 1 C ONDENSADOR E 1 EVAPORADOR(VIDE INSTALACAO,ASSENTAMENTO E INT ERLIGACOES FAMILIA 15.005).FORNECIMENTO" xr:uid="{00000000-0004-0000-1700-000003000000}"/>
    <hyperlink ref="E1" location="'13.5.8'!A1" display="CONDICIONADOR DE AR TIPO SPLIT 24000 BTU'S COMPREENDENDO 1 C ONDENSADOR E 1 EVAPORADOR(VIDE INSTALACAO,ASSENTAMENTO E INT ERLIGACOES FAMILIA 15.005).FORNECIMENTO" xr:uid="{00000000-0004-0000-1700-000004000000}"/>
    <hyperlink ref="A2" location="'13.5.8'!A1" display="CONDICIONADOR DE AR TIPO SPLIT 24000 BTU'S COMPREENDENDO 1 C ONDENSADOR E 1 EVAPORADOR(VIDE INSTALACAO,ASSENTAMENTO E INT ERLIGACOES FAMILIA 15.005).FORNECIMENTO" xr:uid="{00000000-0004-0000-1700-000005000000}"/>
    <hyperlink ref="B2" location="'13.5.8'!A1" display="CONDICIONADOR DE AR TIPO SPLIT 24000 BTU'S COMPREENDENDO 1 C ONDENSADOR E 1 EVAPORADOR(VIDE INSTALACAO,ASSENTAMENTO E INT ERLIGACOES FAMILIA 15.005).FORNECIMENTO" xr:uid="{00000000-0004-0000-1700-000006000000}"/>
    <hyperlink ref="C2" location="'13.5.8'!A1" display="CONDICIONADOR DE AR TIPO SPLIT 24000 BTU'S COMPREENDENDO 1 C ONDENSADOR E 1 EVAPORADOR(VIDE INSTALACAO,ASSENTAMENTO E INT ERLIGACOES FAMILIA 15.005).FORNECIMENTO" xr:uid="{00000000-0004-0000-1700-000007000000}"/>
    <hyperlink ref="D2" location="'13.5.8'!A1" display="CONDICIONADOR DE AR TIPO SPLIT 24000 BTU'S COMPREENDENDO 1 C ONDENSADOR E 1 EVAPORADOR(VIDE INSTALACAO,ASSENTAMENTO E INT ERLIGACOES FAMILIA 15.005).FORNECIMENTO" xr:uid="{00000000-0004-0000-1700-000008000000}"/>
    <hyperlink ref="E2" location="'13.5.8'!A1" display="CONDICIONADOR DE AR TIPO SPLIT 24000 BTU'S COMPREENDENDO 1 C ONDENSADOR E 1 EVAPORADOR(VIDE INSTALACAO,ASSENTAMENTO E INT ERLIGACOES FAMILIA 15.005).FORNECIMENTO" xr:uid="{00000000-0004-0000-1700-000009000000}"/>
    <hyperlink ref="A4" location="'13.5.8'!A1" display="Equipamento mecânico (Altura)" xr:uid="{00000000-0004-0000-1700-00000A000000}"/>
    <hyperlink ref="B4" location="'13.5.8'!A1" display="Equipamento mecânico (Altura)" xr:uid="{00000000-0004-0000-1700-00000B000000}"/>
    <hyperlink ref="C4" location="'13.5.8'!A1" display="Equipamento mecânico (Altura)" xr:uid="{00000000-0004-0000-1700-00000C000000}"/>
    <hyperlink ref="D4" location="'13.5.8'!A1" display="Equipamento mecânico (Altura)" xr:uid="{00000000-0004-0000-1700-00000D000000}"/>
    <hyperlink ref="E4" location="'13.5.8'!A1" display="Equipamento mecânico (Altura)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2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48</v>
      </c>
      <c r="B1" s="23" t="s">
        <v>48</v>
      </c>
      <c r="C1" s="23" t="s">
        <v>48</v>
      </c>
      <c r="D1" s="23" t="s">
        <v>48</v>
      </c>
      <c r="E1" s="23" t="s">
        <v>48</v>
      </c>
    </row>
    <row r="2" spans="1:5">
      <c r="A2" s="23" t="s">
        <v>48</v>
      </c>
      <c r="B2" s="23" t="s">
        <v>48</v>
      </c>
      <c r="C2" s="23" t="s">
        <v>48</v>
      </c>
      <c r="D2" s="23" t="s">
        <v>48</v>
      </c>
      <c r="E2" s="23" t="s">
        <v>48</v>
      </c>
    </row>
    <row r="4" spans="1:5">
      <c r="A4" s="18" t="s">
        <v>120</v>
      </c>
      <c r="B4" s="18" t="s">
        <v>120</v>
      </c>
      <c r="C4" s="18" t="s">
        <v>120</v>
      </c>
      <c r="D4" s="18" t="s">
        <v>120</v>
      </c>
      <c r="E4" s="18" t="s">
        <v>120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124</v>
      </c>
      <c r="D7" s="11" t="s">
        <v>200</v>
      </c>
      <c r="E7" s="11">
        <v>0.45639989670503167</v>
      </c>
    </row>
    <row r="8" spans="1:5" ht="24.75">
      <c r="A8" s="11" t="s">
        <v>153</v>
      </c>
      <c r="B8" s="11" t="s">
        <v>88</v>
      </c>
      <c r="C8" s="11" t="s">
        <v>124</v>
      </c>
      <c r="D8" s="11" t="s">
        <v>201</v>
      </c>
      <c r="E8" s="11">
        <v>0.14016172103371316</v>
      </c>
    </row>
    <row r="9" spans="1:5" ht="24.75">
      <c r="A9" s="11" t="s">
        <v>153</v>
      </c>
      <c r="B9" s="11" t="s">
        <v>88</v>
      </c>
      <c r="C9" s="11" t="s">
        <v>124</v>
      </c>
      <c r="D9" s="11" t="s">
        <v>202</v>
      </c>
      <c r="E9" s="11">
        <v>3.2366351502722858E-2</v>
      </c>
    </row>
    <row r="10" spans="1:5" ht="24.75">
      <c r="A10" s="11" t="s">
        <v>153</v>
      </c>
      <c r="B10" s="11" t="s">
        <v>88</v>
      </c>
      <c r="C10" s="11" t="s">
        <v>124</v>
      </c>
      <c r="D10" s="11" t="s">
        <v>203</v>
      </c>
      <c r="E10" s="11">
        <v>0.18748990487907527</v>
      </c>
    </row>
    <row r="11" spans="1:5" ht="24.75">
      <c r="A11" s="11" t="s">
        <v>153</v>
      </c>
      <c r="B11" s="11" t="s">
        <v>88</v>
      </c>
      <c r="C11" s="11" t="s">
        <v>124</v>
      </c>
      <c r="D11" s="11" t="s">
        <v>204</v>
      </c>
      <c r="E11" s="11">
        <v>8.7600000000008033E-2</v>
      </c>
    </row>
    <row r="12" spans="1:5" ht="24.75">
      <c r="A12" s="11" t="s">
        <v>153</v>
      </c>
      <c r="B12" s="11" t="s">
        <v>88</v>
      </c>
      <c r="C12" s="11" t="s">
        <v>124</v>
      </c>
      <c r="D12" s="11" t="s">
        <v>205</v>
      </c>
      <c r="E12" s="11">
        <v>0.21276973447627487</v>
      </c>
    </row>
    <row r="13" spans="1:5" ht="24.75">
      <c r="A13" s="11" t="s">
        <v>153</v>
      </c>
      <c r="B13" s="11" t="s">
        <v>88</v>
      </c>
      <c r="C13" s="11" t="s">
        <v>124</v>
      </c>
      <c r="D13" s="11" t="s">
        <v>206</v>
      </c>
      <c r="E13" s="11">
        <v>1.3876000000016391</v>
      </c>
    </row>
    <row r="14" spans="1:5" ht="24.75">
      <c r="A14" s="11" t="s">
        <v>153</v>
      </c>
      <c r="B14" s="11" t="s">
        <v>88</v>
      </c>
      <c r="C14" s="11" t="s">
        <v>124</v>
      </c>
      <c r="D14" s="11" t="s">
        <v>207</v>
      </c>
      <c r="E14" s="11">
        <v>3.8584568336652922</v>
      </c>
    </row>
    <row r="15" spans="1:5" ht="24.75">
      <c r="A15" s="11" t="s">
        <v>153</v>
      </c>
      <c r="B15" s="11" t="s">
        <v>88</v>
      </c>
      <c r="C15" s="11" t="s">
        <v>124</v>
      </c>
      <c r="D15" s="11" t="s">
        <v>208</v>
      </c>
      <c r="E15" s="11">
        <v>1.853716826442751</v>
      </c>
    </row>
    <row r="16" spans="1:5" ht="24.75">
      <c r="A16" s="11" t="s">
        <v>153</v>
      </c>
      <c r="B16" s="11" t="s">
        <v>88</v>
      </c>
      <c r="C16" s="11" t="s">
        <v>124</v>
      </c>
      <c r="D16" s="11" t="s">
        <v>209</v>
      </c>
      <c r="E16" s="11">
        <v>0.45639989670503239</v>
      </c>
    </row>
    <row r="17" spans="1:5" ht="24.75">
      <c r="A17" s="11" t="s">
        <v>153</v>
      </c>
      <c r="B17" s="11" t="s">
        <v>88</v>
      </c>
      <c r="C17" s="11" t="s">
        <v>124</v>
      </c>
      <c r="D17" s="11" t="s">
        <v>210</v>
      </c>
      <c r="E17" s="11">
        <v>6.604614591407092</v>
      </c>
    </row>
    <row r="18" spans="1:5" ht="24.75">
      <c r="A18" s="11" t="s">
        <v>153</v>
      </c>
      <c r="B18" s="11" t="s">
        <v>88</v>
      </c>
      <c r="C18" s="11" t="s">
        <v>124</v>
      </c>
      <c r="D18" s="11" t="s">
        <v>211</v>
      </c>
      <c r="E18" s="11">
        <v>0.1586842905586138</v>
      </c>
    </row>
    <row r="19" spans="1:5" ht="24.75">
      <c r="A19" s="11" t="s">
        <v>153</v>
      </c>
      <c r="B19" s="11" t="s">
        <v>88</v>
      </c>
      <c r="C19" s="11" t="s">
        <v>124</v>
      </c>
      <c r="D19" s="11" t="s">
        <v>212</v>
      </c>
      <c r="E19" s="11">
        <v>4.5589898732235366E-2</v>
      </c>
    </row>
    <row r="20" spans="1:5" ht="24.75">
      <c r="A20" s="11" t="s">
        <v>153</v>
      </c>
      <c r="B20" s="11" t="s">
        <v>88</v>
      </c>
      <c r="C20" s="11" t="s">
        <v>124</v>
      </c>
      <c r="D20" s="11" t="s">
        <v>213</v>
      </c>
      <c r="E20" s="11">
        <v>4.5589898732229406E-2</v>
      </c>
    </row>
    <row r="21" spans="1:5" ht="24.75">
      <c r="A21" s="11" t="s">
        <v>153</v>
      </c>
      <c r="B21" s="11" t="s">
        <v>88</v>
      </c>
      <c r="C21" s="11" t="s">
        <v>124</v>
      </c>
      <c r="D21" s="11" t="s">
        <v>214</v>
      </c>
      <c r="E21" s="11">
        <v>0.45639989670504266</v>
      </c>
    </row>
    <row r="22" spans="1:5" ht="24.75">
      <c r="A22" s="11" t="s">
        <v>153</v>
      </c>
      <c r="B22" s="11" t="s">
        <v>88</v>
      </c>
      <c r="C22" s="11" t="s">
        <v>124</v>
      </c>
      <c r="D22" s="11" t="s">
        <v>215</v>
      </c>
      <c r="E22" s="11">
        <v>1.1974770948926212</v>
      </c>
    </row>
    <row r="23" spans="1:5" ht="24.75">
      <c r="A23" s="11" t="s">
        <v>153</v>
      </c>
      <c r="B23" s="11" t="s">
        <v>88</v>
      </c>
      <c r="C23" s="11" t="s">
        <v>124</v>
      </c>
      <c r="D23" s="11" t="s">
        <v>216</v>
      </c>
      <c r="E23" s="11">
        <v>0.45639989670504189</v>
      </c>
    </row>
    <row r="24" spans="1:5" ht="24.75">
      <c r="A24" s="11" t="s">
        <v>153</v>
      </c>
      <c r="B24" s="11" t="s">
        <v>88</v>
      </c>
      <c r="C24" s="11" t="s">
        <v>124</v>
      </c>
      <c r="D24" s="11" t="s">
        <v>217</v>
      </c>
      <c r="E24" s="11">
        <v>6.5577889592949674</v>
      </c>
    </row>
    <row r="25" spans="1:5" ht="24.75">
      <c r="A25" s="11" t="s">
        <v>153</v>
      </c>
      <c r="B25" s="11" t="s">
        <v>88</v>
      </c>
      <c r="C25" s="11" t="s">
        <v>124</v>
      </c>
      <c r="D25" s="11" t="s">
        <v>218</v>
      </c>
      <c r="E25" s="11">
        <v>0.4563998967050315</v>
      </c>
    </row>
    <row r="26" spans="1:5" ht="24.75">
      <c r="A26" s="11" t="s">
        <v>153</v>
      </c>
      <c r="B26" s="11" t="s">
        <v>88</v>
      </c>
      <c r="C26" s="11" t="s">
        <v>124</v>
      </c>
      <c r="D26" s="11" t="s">
        <v>219</v>
      </c>
      <c r="E26" s="11">
        <v>1.1428690833457866</v>
      </c>
    </row>
    <row r="27" spans="1:5" ht="24.75">
      <c r="A27" s="11" t="s">
        <v>153</v>
      </c>
      <c r="B27" s="11" t="s">
        <v>88</v>
      </c>
      <c r="C27" s="11" t="s">
        <v>124</v>
      </c>
      <c r="D27" s="11" t="s">
        <v>220</v>
      </c>
      <c r="E27" s="11">
        <v>0.11914927365906786</v>
      </c>
    </row>
    <row r="28" spans="1:5" ht="24.75">
      <c r="A28" s="11" t="s">
        <v>153</v>
      </c>
      <c r="B28" s="11" t="s">
        <v>88</v>
      </c>
      <c r="C28" s="11" t="s">
        <v>124</v>
      </c>
      <c r="D28" s="11" t="s">
        <v>221</v>
      </c>
      <c r="E28" s="11">
        <v>0.45639989670503178</v>
      </c>
    </row>
    <row r="29" spans="1:5" ht="24.75">
      <c r="A29" s="11" t="s">
        <v>153</v>
      </c>
      <c r="B29" s="11" t="s">
        <v>88</v>
      </c>
      <c r="C29" s="11" t="s">
        <v>124</v>
      </c>
      <c r="D29" s="11" t="s">
        <v>222</v>
      </c>
      <c r="E29" s="11">
        <v>0.14494378342498204</v>
      </c>
    </row>
    <row r="30" spans="1:5" ht="24.75">
      <c r="A30" s="11" t="s">
        <v>153</v>
      </c>
      <c r="B30" s="11" t="s">
        <v>88</v>
      </c>
      <c r="C30" s="11" t="s">
        <v>124</v>
      </c>
      <c r="D30" s="11" t="s">
        <v>223</v>
      </c>
      <c r="E30" s="11">
        <v>4.5589898732235283E-2</v>
      </c>
    </row>
    <row r="31" spans="1:5" ht="24.75">
      <c r="A31" s="11" t="s">
        <v>153</v>
      </c>
      <c r="B31" s="11" t="s">
        <v>88</v>
      </c>
      <c r="C31" s="11" t="s">
        <v>124</v>
      </c>
      <c r="D31" s="11" t="s">
        <v>224</v>
      </c>
      <c r="E31" s="11">
        <v>4.5589898732228108E-2</v>
      </c>
    </row>
    <row r="32" spans="1:5" ht="24.75">
      <c r="A32" s="11" t="s">
        <v>153</v>
      </c>
      <c r="B32" s="11" t="s">
        <v>88</v>
      </c>
      <c r="C32" s="11" t="s">
        <v>124</v>
      </c>
      <c r="D32" s="11" t="s">
        <v>225</v>
      </c>
      <c r="E32" s="11">
        <v>0.30299285496709416</v>
      </c>
    </row>
    <row r="33" spans="1:5" ht="24.75">
      <c r="A33" s="11" t="s">
        <v>153</v>
      </c>
      <c r="B33" s="11" t="s">
        <v>88</v>
      </c>
      <c r="C33" s="11" t="s">
        <v>124</v>
      </c>
      <c r="D33" s="11" t="s">
        <v>226</v>
      </c>
      <c r="E33" s="11">
        <v>0.71276491851519908</v>
      </c>
    </row>
    <row r="34" spans="1:5" ht="24.75">
      <c r="A34" s="11" t="s">
        <v>153</v>
      </c>
      <c r="B34" s="11" t="s">
        <v>88</v>
      </c>
      <c r="C34" s="11" t="s">
        <v>124</v>
      </c>
      <c r="D34" s="11" t="s">
        <v>227</v>
      </c>
      <c r="E34" s="11">
        <v>8.7208009680147594E-2</v>
      </c>
    </row>
    <row r="35" spans="1:5" ht="24.75">
      <c r="A35" s="11" t="s">
        <v>153</v>
      </c>
      <c r="B35" s="11" t="s">
        <v>88</v>
      </c>
      <c r="C35" s="11" t="s">
        <v>124</v>
      </c>
      <c r="D35" s="11" t="s">
        <v>228</v>
      </c>
      <c r="E35" s="11">
        <v>0.26000614398330335</v>
      </c>
    </row>
    <row r="36" spans="1:5" ht="24.75">
      <c r="A36" s="11" t="s">
        <v>153</v>
      </c>
      <c r="B36" s="11" t="s">
        <v>88</v>
      </c>
      <c r="C36" s="11" t="s">
        <v>124</v>
      </c>
      <c r="D36" s="11" t="s">
        <v>229</v>
      </c>
      <c r="E36" s="11">
        <v>2.351073209597724</v>
      </c>
    </row>
    <row r="37" spans="1:5" ht="24.75">
      <c r="A37" s="11" t="s">
        <v>153</v>
      </c>
      <c r="B37" s="11" t="s">
        <v>88</v>
      </c>
      <c r="C37" s="11" t="s">
        <v>124</v>
      </c>
      <c r="D37" s="11" t="s">
        <v>230</v>
      </c>
      <c r="E37" s="11">
        <v>4.2990502994653834</v>
      </c>
    </row>
    <row r="38" spans="1:5" ht="24.75">
      <c r="A38" s="11" t="s">
        <v>153</v>
      </c>
      <c r="B38" s="11" t="s">
        <v>88</v>
      </c>
      <c r="C38" s="11" t="s">
        <v>124</v>
      </c>
      <c r="D38" s="11" t="s">
        <v>231</v>
      </c>
      <c r="E38" s="11">
        <v>6.5946447859734718</v>
      </c>
    </row>
    <row r="39" spans="1:5" ht="24.75">
      <c r="A39" s="11" t="s">
        <v>153</v>
      </c>
      <c r="B39" s="11" t="s">
        <v>88</v>
      </c>
      <c r="C39" s="11" t="s">
        <v>124</v>
      </c>
      <c r="D39" s="11" t="s">
        <v>232</v>
      </c>
      <c r="E39" s="11">
        <v>4.2990502994654003</v>
      </c>
    </row>
    <row r="40" spans="1:5" ht="24.75">
      <c r="A40" s="11" t="s">
        <v>153</v>
      </c>
      <c r="B40" s="11" t="s">
        <v>88</v>
      </c>
      <c r="C40" s="11" t="s">
        <v>124</v>
      </c>
      <c r="D40" s="11" t="s">
        <v>233</v>
      </c>
      <c r="E40" s="11">
        <v>1.6115823117654549</v>
      </c>
    </row>
    <row r="41" spans="1:5" ht="24.75">
      <c r="A41" s="11" t="s">
        <v>153</v>
      </c>
      <c r="B41" s="11" t="s">
        <v>88</v>
      </c>
      <c r="C41" s="11" t="s">
        <v>124</v>
      </c>
      <c r="D41" s="11" t="s">
        <v>234</v>
      </c>
      <c r="E41" s="11">
        <v>6.3980634530900753</v>
      </c>
    </row>
    <row r="42" spans="1:5" ht="24.75">
      <c r="A42" s="11" t="s">
        <v>153</v>
      </c>
      <c r="B42" s="11" t="s">
        <v>88</v>
      </c>
      <c r="C42" s="11" t="s">
        <v>124</v>
      </c>
      <c r="D42" s="11" t="s">
        <v>235</v>
      </c>
      <c r="E42" s="11">
        <v>1.489416503791579</v>
      </c>
    </row>
    <row r="43" spans="1:5" ht="24.75">
      <c r="A43" s="11" t="s">
        <v>153</v>
      </c>
      <c r="B43" s="11" t="s">
        <v>88</v>
      </c>
      <c r="C43" s="11" t="s">
        <v>124</v>
      </c>
      <c r="D43" s="11" t="s">
        <v>236</v>
      </c>
      <c r="E43" s="11">
        <v>6.3848468761545307</v>
      </c>
    </row>
    <row r="44" spans="1:5" ht="24.75">
      <c r="A44" s="11" t="s">
        <v>153</v>
      </c>
      <c r="B44" s="11" t="s">
        <v>88</v>
      </c>
      <c r="C44" s="11" t="s">
        <v>124</v>
      </c>
      <c r="D44" s="11" t="s">
        <v>237</v>
      </c>
      <c r="E44" s="11">
        <v>0.6155954287626807</v>
      </c>
    </row>
    <row r="45" spans="1:5" ht="24.75">
      <c r="A45" s="11" t="s">
        <v>153</v>
      </c>
      <c r="B45" s="11" t="s">
        <v>88</v>
      </c>
      <c r="C45" s="11" t="s">
        <v>124</v>
      </c>
      <c r="D45" s="11" t="s">
        <v>238</v>
      </c>
      <c r="E45" s="11">
        <v>1.9524434806832605</v>
      </c>
    </row>
    <row r="46" spans="1:5" ht="24.75">
      <c r="A46" s="11" t="s">
        <v>153</v>
      </c>
      <c r="B46" s="11" t="s">
        <v>88</v>
      </c>
      <c r="C46" s="11" t="s">
        <v>124</v>
      </c>
      <c r="D46" s="11" t="s">
        <v>239</v>
      </c>
      <c r="E46" s="11">
        <v>2.027202099389704</v>
      </c>
    </row>
    <row r="47" spans="1:5" ht="24.75">
      <c r="A47" s="11" t="s">
        <v>153</v>
      </c>
      <c r="B47" s="11" t="s">
        <v>88</v>
      </c>
      <c r="C47" s="11" t="s">
        <v>124</v>
      </c>
      <c r="D47" s="11" t="s">
        <v>240</v>
      </c>
      <c r="E47" s="11">
        <v>0.19949842077484817</v>
      </c>
    </row>
    <row r="48" spans="1:5" ht="24.75">
      <c r="A48" s="11" t="s">
        <v>153</v>
      </c>
      <c r="B48" s="11" t="s">
        <v>88</v>
      </c>
      <c r="C48" s="11" t="s">
        <v>124</v>
      </c>
      <c r="D48" s="11" t="s">
        <v>241</v>
      </c>
      <c r="E48" s="11">
        <v>8.9149028432647159E-2</v>
      </c>
    </row>
    <row r="49" spans="1:5" ht="24.75">
      <c r="A49" s="11" t="s">
        <v>153</v>
      </c>
      <c r="B49" s="11" t="s">
        <v>88</v>
      </c>
      <c r="C49" s="11" t="s">
        <v>124</v>
      </c>
      <c r="D49" s="11" t="s">
        <v>242</v>
      </c>
      <c r="E49" s="11">
        <v>8.9147676453414024E-2</v>
      </c>
    </row>
    <row r="50" spans="1:5" ht="24.75">
      <c r="A50" s="11" t="s">
        <v>153</v>
      </c>
      <c r="B50" s="11" t="s">
        <v>88</v>
      </c>
      <c r="C50" s="11" t="s">
        <v>124</v>
      </c>
      <c r="D50" s="11" t="s">
        <v>243</v>
      </c>
      <c r="E50" s="11">
        <v>2.56698042130174E-2</v>
      </c>
    </row>
    <row r="51" spans="1:5" ht="24.75">
      <c r="A51" s="11" t="s">
        <v>153</v>
      </c>
      <c r="B51" s="11" t="s">
        <v>88</v>
      </c>
      <c r="C51" s="11" t="s">
        <v>124</v>
      </c>
      <c r="D51" s="11" t="s">
        <v>244</v>
      </c>
      <c r="E51" s="11">
        <v>8.8820542287027515E-2</v>
      </c>
    </row>
    <row r="52" spans="1:5" ht="24.75">
      <c r="A52" s="11" t="s">
        <v>153</v>
      </c>
      <c r="B52" s="11" t="s">
        <v>88</v>
      </c>
      <c r="C52" s="11" t="s">
        <v>124</v>
      </c>
      <c r="D52" s="11" t="s">
        <v>245</v>
      </c>
      <c r="E52" s="11">
        <v>8.9147676453367644E-2</v>
      </c>
    </row>
    <row r="53" spans="1:5" ht="24.75">
      <c r="A53" s="11" t="s">
        <v>153</v>
      </c>
      <c r="B53" s="11" t="s">
        <v>88</v>
      </c>
      <c r="C53" s="11" t="s">
        <v>124</v>
      </c>
      <c r="D53" s="11" t="s">
        <v>246</v>
      </c>
      <c r="E53" s="11">
        <v>2.4983605463339463E-2</v>
      </c>
    </row>
    <row r="54" spans="1:5" ht="24.75">
      <c r="A54" s="11" t="s">
        <v>153</v>
      </c>
      <c r="B54" s="11" t="s">
        <v>88</v>
      </c>
      <c r="C54" s="11" t="s">
        <v>124</v>
      </c>
      <c r="D54" s="11" t="s">
        <v>247</v>
      </c>
      <c r="E54" s="11">
        <v>7.9387194291482919</v>
      </c>
    </row>
    <row r="55" spans="1:5" ht="24.75">
      <c r="A55" s="11" t="s">
        <v>153</v>
      </c>
      <c r="B55" s="11" t="s">
        <v>88</v>
      </c>
      <c r="C55" s="11" t="s">
        <v>124</v>
      </c>
      <c r="D55" s="11" t="s">
        <v>248</v>
      </c>
      <c r="E55" s="11">
        <v>4.3390502994653719</v>
      </c>
    </row>
    <row r="56" spans="1:5" ht="24.75">
      <c r="A56" s="11" t="s">
        <v>153</v>
      </c>
      <c r="B56" s="11" t="s">
        <v>88</v>
      </c>
      <c r="C56" s="11" t="s">
        <v>124</v>
      </c>
      <c r="D56" s="11" t="s">
        <v>249</v>
      </c>
      <c r="E56" s="11">
        <v>1.3331432789695763</v>
      </c>
    </row>
    <row r="57" spans="1:5" ht="24.75">
      <c r="A57" s="11" t="s">
        <v>153</v>
      </c>
      <c r="B57" s="11" t="s">
        <v>88</v>
      </c>
      <c r="C57" s="11" t="s">
        <v>124</v>
      </c>
      <c r="D57" s="11" t="s">
        <v>250</v>
      </c>
      <c r="E57" s="11">
        <v>6.4183347861313136</v>
      </c>
    </row>
    <row r="58" spans="1:5" ht="24.75">
      <c r="A58" s="11" t="s">
        <v>153</v>
      </c>
      <c r="B58" s="11" t="s">
        <v>88</v>
      </c>
      <c r="C58" s="11" t="s">
        <v>124</v>
      </c>
      <c r="D58" s="11" t="s">
        <v>251</v>
      </c>
      <c r="E58" s="11">
        <v>1.1542792203015966</v>
      </c>
    </row>
    <row r="59" spans="1:5" ht="24.75">
      <c r="A59" s="11" t="s">
        <v>153</v>
      </c>
      <c r="B59" s="11" t="s">
        <v>88</v>
      </c>
      <c r="C59" s="11" t="s">
        <v>124</v>
      </c>
      <c r="D59" s="11" t="s">
        <v>252</v>
      </c>
      <c r="E59" s="11">
        <v>0.43639989670503215</v>
      </c>
    </row>
    <row r="60" spans="1:5" ht="24.75">
      <c r="A60" s="11" t="s">
        <v>153</v>
      </c>
      <c r="B60" s="11" t="s">
        <v>88</v>
      </c>
      <c r="C60" s="11" t="s">
        <v>124</v>
      </c>
      <c r="D60" s="11" t="s">
        <v>253</v>
      </c>
      <c r="E60" s="11">
        <v>0.45639989670503173</v>
      </c>
    </row>
    <row r="61" spans="1:5" ht="24.75">
      <c r="A61" s="11" t="s">
        <v>153</v>
      </c>
      <c r="B61" s="11" t="s">
        <v>88</v>
      </c>
      <c r="C61" s="11" t="s">
        <v>124</v>
      </c>
      <c r="D61" s="11" t="s">
        <v>254</v>
      </c>
      <c r="E61" s="11">
        <v>2.64398491836269</v>
      </c>
    </row>
    <row r="62" spans="1:5" ht="24.75">
      <c r="A62" s="11" t="s">
        <v>153</v>
      </c>
      <c r="B62" s="11" t="s">
        <v>88</v>
      </c>
      <c r="C62" s="11" t="s">
        <v>124</v>
      </c>
      <c r="D62" s="11" t="s">
        <v>255</v>
      </c>
      <c r="E62" s="11">
        <v>1.8316601268341013</v>
      </c>
    </row>
    <row r="63" spans="1:5" ht="24.75">
      <c r="A63" s="11" t="s">
        <v>153</v>
      </c>
      <c r="B63" s="11" t="s">
        <v>88</v>
      </c>
      <c r="C63" s="11" t="s">
        <v>124</v>
      </c>
      <c r="D63" s="11" t="s">
        <v>256</v>
      </c>
      <c r="E63" s="11">
        <v>0.84398491836266709</v>
      </c>
    </row>
    <row r="64" spans="1:5" ht="24.75">
      <c r="A64" s="11" t="s">
        <v>153</v>
      </c>
      <c r="B64" s="11" t="s">
        <v>88</v>
      </c>
      <c r="C64" s="11" t="s">
        <v>124</v>
      </c>
      <c r="D64" s="11" t="s">
        <v>257</v>
      </c>
      <c r="E64" s="11">
        <v>0.54260086464724455</v>
      </c>
    </row>
    <row r="65" spans="1:5" ht="24.75">
      <c r="A65" s="11" t="s">
        <v>153</v>
      </c>
      <c r="B65" s="11" t="s">
        <v>88</v>
      </c>
      <c r="C65" s="11" t="s">
        <v>124</v>
      </c>
      <c r="D65" s="11" t="s">
        <v>258</v>
      </c>
      <c r="E65" s="11">
        <v>4.3190502994653714</v>
      </c>
    </row>
    <row r="66" spans="1:5" ht="24.75">
      <c r="A66" s="11" t="s">
        <v>153</v>
      </c>
      <c r="B66" s="11" t="s">
        <v>88</v>
      </c>
      <c r="C66" s="11" t="s">
        <v>124</v>
      </c>
      <c r="D66" s="11" t="s">
        <v>259</v>
      </c>
      <c r="E66" s="11">
        <v>5.8769312879098923</v>
      </c>
    </row>
    <row r="67" spans="1:5" ht="24.75">
      <c r="A67" s="11" t="s">
        <v>153</v>
      </c>
      <c r="B67" s="11" t="s">
        <v>88</v>
      </c>
      <c r="C67" s="11" t="s">
        <v>124</v>
      </c>
      <c r="D67" s="11" t="s">
        <v>260</v>
      </c>
      <c r="E67" s="11">
        <v>0.45639989670503206</v>
      </c>
    </row>
    <row r="68" spans="1:5" ht="24.75">
      <c r="A68" s="11" t="s">
        <v>153</v>
      </c>
      <c r="B68" s="11" t="s">
        <v>88</v>
      </c>
      <c r="C68" s="11" t="s">
        <v>124</v>
      </c>
      <c r="D68" s="11" t="s">
        <v>261</v>
      </c>
      <c r="E68" s="11">
        <v>3.4091532398946058</v>
      </c>
    </row>
    <row r="69" spans="1:5" ht="24.75">
      <c r="A69" s="11" t="s">
        <v>153</v>
      </c>
      <c r="B69" s="11" t="s">
        <v>88</v>
      </c>
      <c r="C69" s="11" t="s">
        <v>124</v>
      </c>
      <c r="D69" s="11" t="s">
        <v>262</v>
      </c>
      <c r="E69" s="11">
        <v>0.65672822127815544</v>
      </c>
    </row>
    <row r="70" spans="1:5" ht="24.75">
      <c r="A70" s="11" t="s">
        <v>153</v>
      </c>
      <c r="B70" s="11" t="s">
        <v>88</v>
      </c>
      <c r="C70" s="11" t="s">
        <v>124</v>
      </c>
      <c r="D70" s="11" t="s">
        <v>263</v>
      </c>
      <c r="E70" s="11">
        <v>5.8333026144069633</v>
      </c>
    </row>
    <row r="71" spans="1:5" ht="24.75">
      <c r="A71" s="11" t="s">
        <v>153</v>
      </c>
      <c r="B71" s="11" t="s">
        <v>88</v>
      </c>
      <c r="C71" s="11" t="s">
        <v>124</v>
      </c>
      <c r="D71" s="11" t="s">
        <v>264</v>
      </c>
      <c r="E71" s="11">
        <v>1.5676004852462626</v>
      </c>
    </row>
    <row r="72" spans="1:5" ht="24.75">
      <c r="A72" s="11" t="s">
        <v>153</v>
      </c>
      <c r="B72" s="11" t="s">
        <v>88</v>
      </c>
      <c r="C72" s="11" t="s">
        <v>124</v>
      </c>
      <c r="D72" s="11" t="s">
        <v>265</v>
      </c>
      <c r="E72" s="11">
        <v>0.49769307252447559</v>
      </c>
    </row>
    <row r="73" spans="1:5" ht="24.75">
      <c r="A73" s="11" t="s">
        <v>153</v>
      </c>
      <c r="B73" s="11" t="s">
        <v>88</v>
      </c>
      <c r="C73" s="11" t="s">
        <v>124</v>
      </c>
      <c r="D73" s="11" t="s">
        <v>266</v>
      </c>
      <c r="E73" s="11">
        <v>0.71905029946537946</v>
      </c>
    </row>
    <row r="74" spans="1:5" ht="24.75">
      <c r="A74" s="11" t="s">
        <v>153</v>
      </c>
      <c r="B74" s="11" t="s">
        <v>88</v>
      </c>
      <c r="C74" s="11" t="s">
        <v>124</v>
      </c>
      <c r="D74" s="11" t="s">
        <v>267</v>
      </c>
      <c r="E74" s="11">
        <v>3.3667535754317539</v>
      </c>
    </row>
    <row r="75" spans="1:5" ht="24.75">
      <c r="A75" s="11" t="s">
        <v>153</v>
      </c>
      <c r="B75" s="11" t="s">
        <v>88</v>
      </c>
      <c r="C75" s="11" t="s">
        <v>124</v>
      </c>
      <c r="D75" s="11" t="s">
        <v>268</v>
      </c>
      <c r="E75" s="11">
        <v>0.47769307252447363</v>
      </c>
    </row>
    <row r="76" spans="1:5" ht="24.75">
      <c r="A76" s="11" t="s">
        <v>153</v>
      </c>
      <c r="B76" s="11" t="s">
        <v>88</v>
      </c>
      <c r="C76" s="11" t="s">
        <v>124</v>
      </c>
      <c r="D76" s="11" t="s">
        <v>269</v>
      </c>
      <c r="E76" s="11">
        <v>0.7190502994653758</v>
      </c>
    </row>
    <row r="77" spans="1:5" ht="24.75">
      <c r="A77" s="11" t="s">
        <v>153</v>
      </c>
      <c r="B77" s="11" t="s">
        <v>88</v>
      </c>
      <c r="C77" s="11" t="s">
        <v>124</v>
      </c>
      <c r="D77" s="11" t="s">
        <v>270</v>
      </c>
      <c r="E77" s="11">
        <v>0.60942820153878285</v>
      </c>
    </row>
    <row r="78" spans="1:5" ht="24.75">
      <c r="A78" s="11" t="s">
        <v>153</v>
      </c>
      <c r="B78" s="11" t="s">
        <v>88</v>
      </c>
      <c r="C78" s="11" t="s">
        <v>124</v>
      </c>
      <c r="D78" s="11" t="s">
        <v>271</v>
      </c>
      <c r="E78" s="11">
        <v>1.9902062781692917</v>
      </c>
    </row>
    <row r="79" spans="1:5" ht="24.75">
      <c r="A79" s="11" t="s">
        <v>153</v>
      </c>
      <c r="B79" s="11" t="s">
        <v>88</v>
      </c>
      <c r="C79" s="11" t="s">
        <v>124</v>
      </c>
      <c r="D79" s="11" t="s">
        <v>272</v>
      </c>
      <c r="E79" s="11">
        <v>0.98802267005204014</v>
      </c>
    </row>
    <row r="80" spans="1:5" ht="24.75">
      <c r="A80" s="11" t="s">
        <v>153</v>
      </c>
      <c r="B80" s="11" t="s">
        <v>88</v>
      </c>
      <c r="C80" s="11" t="s">
        <v>125</v>
      </c>
      <c r="D80" s="11" t="s">
        <v>273</v>
      </c>
      <c r="E80" s="11">
        <v>0.14345716167122924</v>
      </c>
    </row>
    <row r="81" spans="1:5" ht="24.75">
      <c r="A81" s="11" t="s">
        <v>153</v>
      </c>
      <c r="B81" s="11" t="s">
        <v>88</v>
      </c>
      <c r="C81" s="11" t="s">
        <v>125</v>
      </c>
      <c r="D81" s="11" t="s">
        <v>274</v>
      </c>
      <c r="E81" s="11">
        <v>0.69748802875060423</v>
      </c>
    </row>
    <row r="82" spans="1:5" ht="24.75">
      <c r="A82" s="11" t="s">
        <v>153</v>
      </c>
      <c r="B82" s="11" t="s">
        <v>88</v>
      </c>
      <c r="C82" s="11" t="s">
        <v>125</v>
      </c>
      <c r="D82" s="11" t="s">
        <v>275</v>
      </c>
      <c r="E82" s="11">
        <v>0.37710494280170992</v>
      </c>
    </row>
    <row r="83" spans="1:5" ht="24.75">
      <c r="A83" s="11" t="s">
        <v>153</v>
      </c>
      <c r="B83" s="11" t="s">
        <v>88</v>
      </c>
      <c r="C83" s="11" t="s">
        <v>125</v>
      </c>
      <c r="D83" s="11" t="s">
        <v>276</v>
      </c>
      <c r="E83" s="11">
        <v>0.27834671968262242</v>
      </c>
    </row>
    <row r="84" spans="1:5" ht="24.75">
      <c r="A84" s="11" t="s">
        <v>153</v>
      </c>
      <c r="B84" s="11" t="s">
        <v>88</v>
      </c>
      <c r="C84" s="11" t="s">
        <v>125</v>
      </c>
      <c r="D84" s="11" t="s">
        <v>277</v>
      </c>
      <c r="E84" s="11">
        <v>9.0777881922192893</v>
      </c>
    </row>
    <row r="85" spans="1:5" ht="24.75">
      <c r="A85" s="11" t="s">
        <v>153</v>
      </c>
      <c r="B85" s="11" t="s">
        <v>88</v>
      </c>
      <c r="C85" s="11" t="s">
        <v>125</v>
      </c>
      <c r="D85" s="11" t="s">
        <v>278</v>
      </c>
      <c r="E85" s="11">
        <v>0.48760000000000037</v>
      </c>
    </row>
    <row r="86" spans="1:5" ht="24.75">
      <c r="A86" s="11" t="s">
        <v>153</v>
      </c>
      <c r="B86" s="11" t="s">
        <v>88</v>
      </c>
      <c r="C86" s="11" t="s">
        <v>125</v>
      </c>
      <c r="D86" s="11" t="s">
        <v>279</v>
      </c>
      <c r="E86" s="11">
        <v>4.2884881120467595</v>
      </c>
    </row>
    <row r="87" spans="1:5" ht="24.75">
      <c r="A87" s="11" t="s">
        <v>153</v>
      </c>
      <c r="B87" s="11" t="s">
        <v>88</v>
      </c>
      <c r="C87" s="11" t="s">
        <v>125</v>
      </c>
      <c r="D87" s="11" t="s">
        <v>280</v>
      </c>
      <c r="E87" s="11">
        <v>4.2884881120467568</v>
      </c>
    </row>
    <row r="88" spans="1:5" ht="24.75">
      <c r="A88" s="11" t="s">
        <v>153</v>
      </c>
      <c r="B88" s="11" t="s">
        <v>88</v>
      </c>
      <c r="C88" s="11" t="s">
        <v>125</v>
      </c>
      <c r="D88" s="11" t="s">
        <v>281</v>
      </c>
      <c r="E88" s="11">
        <v>2.2746933044469948</v>
      </c>
    </row>
    <row r="89" spans="1:5" ht="24.75">
      <c r="A89" s="11" t="s">
        <v>153</v>
      </c>
      <c r="B89" s="11" t="s">
        <v>88</v>
      </c>
      <c r="C89" s="11" t="s">
        <v>125</v>
      </c>
      <c r="D89" s="11" t="s">
        <v>282</v>
      </c>
      <c r="E89" s="11">
        <v>8.5842624616181154E-2</v>
      </c>
    </row>
    <row r="90" spans="1:5" ht="24.75">
      <c r="A90" s="11" t="s">
        <v>153</v>
      </c>
      <c r="B90" s="11" t="s">
        <v>88</v>
      </c>
      <c r="C90" s="11" t="s">
        <v>125</v>
      </c>
      <c r="D90" s="11" t="s">
        <v>283</v>
      </c>
      <c r="E90" s="11">
        <v>1.2746933044470268</v>
      </c>
    </row>
    <row r="91" spans="1:5" ht="24.75">
      <c r="A91" s="11" t="s">
        <v>153</v>
      </c>
      <c r="B91" s="11" t="s">
        <v>88</v>
      </c>
      <c r="C91" s="11" t="s">
        <v>125</v>
      </c>
      <c r="D91" s="11" t="s">
        <v>284</v>
      </c>
      <c r="E91" s="11">
        <v>0.20351226007006018</v>
      </c>
    </row>
    <row r="92" spans="1:5" ht="24.75">
      <c r="A92" s="11" t="s">
        <v>153</v>
      </c>
      <c r="B92" s="11" t="s">
        <v>88</v>
      </c>
      <c r="C92" s="11" t="s">
        <v>125</v>
      </c>
      <c r="D92" s="11" t="s">
        <v>285</v>
      </c>
      <c r="E92" s="11">
        <v>2.6439849183626509</v>
      </c>
    </row>
    <row r="93" spans="1:5" ht="24.75">
      <c r="A93" s="11" t="s">
        <v>153</v>
      </c>
      <c r="B93" s="11" t="s">
        <v>88</v>
      </c>
      <c r="C93" s="11" t="s">
        <v>125</v>
      </c>
      <c r="D93" s="11" t="s">
        <v>286</v>
      </c>
      <c r="E93" s="11">
        <v>0.23555724756665888</v>
      </c>
    </row>
    <row r="94" spans="1:5" ht="24.75">
      <c r="A94" s="11" t="s">
        <v>153</v>
      </c>
      <c r="B94" s="11" t="s">
        <v>88</v>
      </c>
      <c r="C94" s="11" t="s">
        <v>125</v>
      </c>
      <c r="D94" s="11" t="s">
        <v>287</v>
      </c>
      <c r="E94" s="11">
        <v>0.1449437834249688</v>
      </c>
    </row>
    <row r="95" spans="1:5" ht="24.75">
      <c r="A95" s="11" t="s">
        <v>153</v>
      </c>
      <c r="B95" s="11" t="s">
        <v>88</v>
      </c>
      <c r="C95" s="11" t="s">
        <v>125</v>
      </c>
      <c r="D95" s="11" t="s">
        <v>288</v>
      </c>
      <c r="E95" s="11">
        <v>4.558989873226002E-2</v>
      </c>
    </row>
    <row r="96" spans="1:5" ht="24.75">
      <c r="A96" s="11" t="s">
        <v>153</v>
      </c>
      <c r="B96" s="11" t="s">
        <v>88</v>
      </c>
      <c r="C96" s="11" t="s">
        <v>125</v>
      </c>
      <c r="D96" s="11" t="s">
        <v>289</v>
      </c>
      <c r="E96" s="11">
        <v>4.5589898732212676E-2</v>
      </c>
    </row>
    <row r="97" spans="1:5" ht="24.75">
      <c r="A97" s="11" t="s">
        <v>153</v>
      </c>
      <c r="B97" s="11" t="s">
        <v>88</v>
      </c>
      <c r="C97" s="11" t="s">
        <v>125</v>
      </c>
      <c r="D97" s="11" t="s">
        <v>290</v>
      </c>
      <c r="E97" s="11">
        <v>5.8333026144068425</v>
      </c>
    </row>
    <row r="98" spans="1:5" ht="24.75">
      <c r="A98" s="11" t="s">
        <v>153</v>
      </c>
      <c r="B98" s="11" t="s">
        <v>88</v>
      </c>
      <c r="C98" s="11" t="s">
        <v>125</v>
      </c>
      <c r="D98" s="11" t="s">
        <v>291</v>
      </c>
      <c r="E98" s="11">
        <v>0.4563998967050425</v>
      </c>
    </row>
    <row r="99" spans="1:5" ht="24.75">
      <c r="A99" s="11" t="s">
        <v>153</v>
      </c>
      <c r="B99" s="11" t="s">
        <v>88</v>
      </c>
      <c r="C99" s="11" t="s">
        <v>125</v>
      </c>
      <c r="D99" s="11" t="s">
        <v>292</v>
      </c>
      <c r="E99" s="11">
        <v>0.14494378342498071</v>
      </c>
    </row>
    <row r="100" spans="1:5" ht="24.75">
      <c r="A100" s="11" t="s">
        <v>153</v>
      </c>
      <c r="B100" s="11" t="s">
        <v>88</v>
      </c>
      <c r="C100" s="11" t="s">
        <v>125</v>
      </c>
      <c r="D100" s="11" t="s">
        <v>293</v>
      </c>
      <c r="E100" s="11">
        <v>4.5589898732240966E-2</v>
      </c>
    </row>
    <row r="101" spans="1:5" ht="24.75">
      <c r="A101" s="11" t="s">
        <v>153</v>
      </c>
      <c r="B101" s="11" t="s">
        <v>88</v>
      </c>
      <c r="C101" s="11" t="s">
        <v>125</v>
      </c>
      <c r="D101" s="11" t="s">
        <v>294</v>
      </c>
      <c r="E101" s="11">
        <v>4.5589898732309696E-2</v>
      </c>
    </row>
    <row r="102" spans="1:5" ht="24.75">
      <c r="A102" s="11" t="s">
        <v>153</v>
      </c>
      <c r="B102" s="11" t="s">
        <v>88</v>
      </c>
      <c r="C102" s="11" t="s">
        <v>125</v>
      </c>
      <c r="D102" s="11" t="s">
        <v>295</v>
      </c>
      <c r="E102" s="11">
        <v>1.1189369506604956</v>
      </c>
    </row>
    <row r="103" spans="1:5" ht="24.75">
      <c r="A103" s="11" t="s">
        <v>153</v>
      </c>
      <c r="B103" s="11" t="s">
        <v>88</v>
      </c>
      <c r="C103" s="11" t="s">
        <v>125</v>
      </c>
      <c r="D103" s="11" t="s">
        <v>296</v>
      </c>
      <c r="E103" s="11">
        <v>1.8754332654176269</v>
      </c>
    </row>
    <row r="104" spans="1:5" ht="24.75">
      <c r="A104" s="11" t="s">
        <v>153</v>
      </c>
      <c r="B104" s="11" t="s">
        <v>88</v>
      </c>
      <c r="C104" s="11" t="s">
        <v>125</v>
      </c>
      <c r="D104" s="11" t="s">
        <v>297</v>
      </c>
      <c r="E104" s="11">
        <v>2.5713415449125563</v>
      </c>
    </row>
    <row r="105" spans="1:5" ht="24.75">
      <c r="A105" s="11" t="s">
        <v>153</v>
      </c>
      <c r="B105" s="11" t="s">
        <v>88</v>
      </c>
      <c r="C105" s="11" t="s">
        <v>125</v>
      </c>
      <c r="D105" s="11" t="s">
        <v>298</v>
      </c>
      <c r="E105" s="11">
        <v>0.53914143767947142</v>
      </c>
    </row>
    <row r="106" spans="1:5" ht="24.75">
      <c r="A106" s="11" t="s">
        <v>153</v>
      </c>
      <c r="B106" s="11" t="s">
        <v>88</v>
      </c>
      <c r="C106" s="11" t="s">
        <v>125</v>
      </c>
      <c r="D106" s="11" t="s">
        <v>299</v>
      </c>
      <c r="E106" s="11">
        <v>0.24468037850303948</v>
      </c>
    </row>
    <row r="107" spans="1:5" ht="24.75">
      <c r="A107" s="11" t="s">
        <v>153</v>
      </c>
      <c r="B107" s="11" t="s">
        <v>88</v>
      </c>
      <c r="C107" s="11" t="s">
        <v>125</v>
      </c>
      <c r="D107" s="11" t="s">
        <v>300</v>
      </c>
      <c r="E107" s="11">
        <v>0.4881746512215942</v>
      </c>
    </row>
    <row r="108" spans="1:5" ht="24.75">
      <c r="A108" s="11" t="s">
        <v>153</v>
      </c>
      <c r="B108" s="11" t="s">
        <v>88</v>
      </c>
      <c r="C108" s="11" t="s">
        <v>125</v>
      </c>
      <c r="D108" s="11" t="s">
        <v>301</v>
      </c>
      <c r="E108" s="11">
        <v>0.22597460106702191</v>
      </c>
    </row>
    <row r="109" spans="1:5" ht="24.75">
      <c r="A109" s="11" t="s">
        <v>153</v>
      </c>
      <c r="B109" s="11" t="s">
        <v>88</v>
      </c>
      <c r="C109" s="11" t="s">
        <v>125</v>
      </c>
      <c r="D109" s="11" t="s">
        <v>302</v>
      </c>
      <c r="E109" s="11">
        <v>0.22922710020689402</v>
      </c>
    </row>
    <row r="110" spans="1:5" ht="24.75">
      <c r="A110" s="11" t="s">
        <v>153</v>
      </c>
      <c r="B110" s="11" t="s">
        <v>88</v>
      </c>
      <c r="C110" s="11" t="s">
        <v>125</v>
      </c>
      <c r="D110" s="11" t="s">
        <v>303</v>
      </c>
      <c r="E110" s="11">
        <v>0.75212476544826123</v>
      </c>
    </row>
    <row r="111" spans="1:5" ht="24.75">
      <c r="A111" s="11" t="s">
        <v>153</v>
      </c>
      <c r="B111" s="11" t="s">
        <v>88</v>
      </c>
      <c r="C111" s="11" t="s">
        <v>125</v>
      </c>
      <c r="D111" s="11" t="s">
        <v>304</v>
      </c>
      <c r="E111" s="11">
        <v>0.92398491836266894</v>
      </c>
    </row>
    <row r="112" spans="1:5" ht="24.75">
      <c r="A112" s="11" t="s">
        <v>153</v>
      </c>
      <c r="B112" s="11" t="s">
        <v>88</v>
      </c>
      <c r="C112" s="11" t="s">
        <v>125</v>
      </c>
      <c r="D112" s="11" t="s">
        <v>305</v>
      </c>
      <c r="E112" s="11">
        <v>0.23935976891394734</v>
      </c>
    </row>
    <row r="113" spans="1:5" ht="24.75">
      <c r="A113" s="11" t="s">
        <v>153</v>
      </c>
      <c r="B113" s="11" t="s">
        <v>88</v>
      </c>
      <c r="C113" s="11" t="s">
        <v>125</v>
      </c>
      <c r="D113" s="11" t="s">
        <v>306</v>
      </c>
      <c r="E113" s="11">
        <v>1.2131841438216233</v>
      </c>
    </row>
    <row r="114" spans="1:5" ht="24.75">
      <c r="A114" s="11" t="s">
        <v>153</v>
      </c>
      <c r="B114" s="11" t="s">
        <v>88</v>
      </c>
      <c r="C114" s="11" t="s">
        <v>125</v>
      </c>
      <c r="D114" s="11" t="s">
        <v>307</v>
      </c>
      <c r="E114" s="11">
        <v>0.46912677669561276</v>
      </c>
    </row>
    <row r="115" spans="1:5" ht="24.75">
      <c r="A115" s="11" t="s">
        <v>153</v>
      </c>
      <c r="B115" s="11" t="s">
        <v>88</v>
      </c>
      <c r="C115" s="11" t="s">
        <v>125</v>
      </c>
      <c r="D115" s="11" t="s">
        <v>308</v>
      </c>
      <c r="E115" s="11">
        <v>0.46912677669561331</v>
      </c>
    </row>
    <row r="116" spans="1:5" ht="24.75">
      <c r="A116" s="11" t="s">
        <v>153</v>
      </c>
      <c r="B116" s="11" t="s">
        <v>88</v>
      </c>
      <c r="C116" s="11" t="s">
        <v>125</v>
      </c>
      <c r="D116" s="11" t="s">
        <v>309</v>
      </c>
      <c r="E116" s="11">
        <v>1.1189872852320288</v>
      </c>
    </row>
    <row r="117" spans="1:5" ht="24.75">
      <c r="A117" s="11" t="s">
        <v>153</v>
      </c>
      <c r="B117" s="11" t="s">
        <v>88</v>
      </c>
      <c r="C117" s="11" t="s">
        <v>125</v>
      </c>
      <c r="D117" s="11" t="s">
        <v>310</v>
      </c>
      <c r="E117" s="11">
        <v>0.45639989670491743</v>
      </c>
    </row>
    <row r="118" spans="1:5" ht="24.75">
      <c r="A118" s="11" t="s">
        <v>153</v>
      </c>
      <c r="B118" s="11" t="s">
        <v>88</v>
      </c>
      <c r="C118" s="11" t="s">
        <v>125</v>
      </c>
      <c r="D118" s="11" t="s">
        <v>311</v>
      </c>
      <c r="E118" s="11">
        <v>0.57347925629620411</v>
      </c>
    </row>
    <row r="119" spans="1:5" ht="24.75">
      <c r="A119" s="11" t="s">
        <v>153</v>
      </c>
      <c r="B119" s="11" t="s">
        <v>88</v>
      </c>
      <c r="C119" s="11" t="s">
        <v>125</v>
      </c>
      <c r="D119" s="11" t="s">
        <v>312</v>
      </c>
      <c r="E119" s="11">
        <v>6.4918264670966517</v>
      </c>
    </row>
    <row r="120" spans="1:5" ht="24.75">
      <c r="A120" s="11" t="s">
        <v>153</v>
      </c>
      <c r="B120" s="11" t="s">
        <v>88</v>
      </c>
      <c r="C120" s="11" t="s">
        <v>125</v>
      </c>
      <c r="D120" s="11" t="s">
        <v>313</v>
      </c>
      <c r="E120" s="11">
        <v>5.8333026144065636</v>
      </c>
    </row>
    <row r="121" spans="1:5" ht="24.75">
      <c r="A121" s="11" t="s">
        <v>153</v>
      </c>
      <c r="B121" s="11" t="s">
        <v>88</v>
      </c>
      <c r="C121" s="11" t="s">
        <v>125</v>
      </c>
      <c r="D121" s="11" t="s">
        <v>314</v>
      </c>
      <c r="E121" s="11">
        <v>1.6475999999999746</v>
      </c>
    </row>
    <row r="122" spans="1:5" ht="24.75">
      <c r="A122" s="11" t="s">
        <v>153</v>
      </c>
      <c r="B122" s="11" t="s">
        <v>88</v>
      </c>
      <c r="C122" s="11" t="s">
        <v>125</v>
      </c>
      <c r="D122" s="11" t="s">
        <v>315</v>
      </c>
      <c r="E122" s="11">
        <v>0.45639989670504216</v>
      </c>
    </row>
    <row r="123" spans="1:5" ht="24.75">
      <c r="A123" s="11" t="s">
        <v>153</v>
      </c>
      <c r="B123" s="11" t="s">
        <v>88</v>
      </c>
      <c r="C123" s="11" t="s">
        <v>125</v>
      </c>
      <c r="D123" s="11" t="s">
        <v>316</v>
      </c>
      <c r="E123" s="11">
        <v>0.24545726935926607</v>
      </c>
    </row>
    <row r="124" spans="1:5">
      <c r="A124" s="1" t="s">
        <v>81</v>
      </c>
      <c r="B124" s="1" t="s">
        <v>81</v>
      </c>
      <c r="C124" s="1">
        <f>SUBTOTAL(103,Elements13591[Elemento])</f>
        <v>117</v>
      </c>
      <c r="D124" s="1" t="s">
        <v>81</v>
      </c>
      <c r="E124" s="1">
        <f>SUBTOTAL(109,Elements13591[Totais:])</f>
        <v>187.32669036984359</v>
      </c>
    </row>
  </sheetData>
  <mergeCells count="3">
    <mergeCell ref="A1:E2"/>
    <mergeCell ref="A4:E4"/>
    <mergeCell ref="A5:E5"/>
  </mergeCells>
  <hyperlinks>
    <hyperlink ref="A1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0000000}"/>
    <hyperlink ref="B1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1000000}"/>
    <hyperlink ref="C1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2000000}"/>
    <hyperlink ref="D1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3000000}"/>
    <hyperlink ref="E1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4000000}"/>
    <hyperlink ref="A2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5000000}"/>
    <hyperlink ref="B2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6000000}"/>
    <hyperlink ref="C2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7000000}"/>
    <hyperlink ref="D2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8000000}"/>
    <hyperlink ref="E2" location="'13.5.9'!A1" display="TUBULACAO EM COBRE PARA INTERLIGACAO DE SPLIT AO CONDENSADOR /EVAPORADOR,CONFORME ABNT NBR 16655,INCLUSIVE ISOLAMENTO TER MICO,ALIMENTACAO ELETRICA,CONEXOES E FIXACAO,PARA APARELHOS DE 36000 A 60000 BTU/H.FORNECIMENTO E INSTALACAO" xr:uid="{00000000-0004-0000-1800-000009000000}"/>
    <hyperlink ref="A4" location="'13.5.9'!A1" display="Tubulação (Comprimento)" xr:uid="{00000000-0004-0000-1800-00000A000000}"/>
    <hyperlink ref="B4" location="'13.5.9'!A1" display="Tubulação (Comprimento)" xr:uid="{00000000-0004-0000-1800-00000B000000}"/>
    <hyperlink ref="C4" location="'13.5.9'!A1" display="Tubulação (Comprimento)" xr:uid="{00000000-0004-0000-1800-00000C000000}"/>
    <hyperlink ref="D4" location="'13.5.9'!A1" display="Tubulação (Comprimento)" xr:uid="{00000000-0004-0000-1800-00000D000000}"/>
    <hyperlink ref="E4" location="'13.5.9'!A1" display="Tubulação (Comprimento)" xr:uid="{00000000-0004-0000-1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22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53</v>
      </c>
      <c r="B1" s="23" t="s">
        <v>53</v>
      </c>
      <c r="C1" s="23" t="s">
        <v>53</v>
      </c>
      <c r="D1" s="23" t="s">
        <v>53</v>
      </c>
      <c r="E1" s="23" t="s">
        <v>53</v>
      </c>
    </row>
    <row r="2" spans="1:5">
      <c r="A2" s="23" t="s">
        <v>53</v>
      </c>
      <c r="B2" s="23" t="s">
        <v>53</v>
      </c>
      <c r="C2" s="23" t="s">
        <v>53</v>
      </c>
      <c r="D2" s="23" t="s">
        <v>53</v>
      </c>
      <c r="E2" s="23" t="s">
        <v>53</v>
      </c>
    </row>
    <row r="4" spans="1:5">
      <c r="A4" s="18" t="s">
        <v>120</v>
      </c>
      <c r="B4" s="18" t="s">
        <v>120</v>
      </c>
      <c r="C4" s="18" t="s">
        <v>120</v>
      </c>
      <c r="D4" s="18" t="s">
        <v>120</v>
      </c>
      <c r="E4" s="18" t="s">
        <v>120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126</v>
      </c>
      <c r="D7" s="11" t="s">
        <v>317</v>
      </c>
      <c r="E7" s="11">
        <v>0.49639989670503371</v>
      </c>
    </row>
    <row r="8" spans="1:5" ht="24.75">
      <c r="A8" s="11" t="s">
        <v>153</v>
      </c>
      <c r="B8" s="11" t="s">
        <v>88</v>
      </c>
      <c r="C8" s="11" t="s">
        <v>126</v>
      </c>
      <c r="D8" s="11" t="s">
        <v>318</v>
      </c>
      <c r="E8" s="11">
        <v>0.13388595255580463</v>
      </c>
    </row>
    <row r="9" spans="1:5" ht="24.75">
      <c r="A9" s="11" t="s">
        <v>153</v>
      </c>
      <c r="B9" s="11" t="s">
        <v>88</v>
      </c>
      <c r="C9" s="11" t="s">
        <v>126</v>
      </c>
      <c r="D9" s="11" t="s">
        <v>319</v>
      </c>
      <c r="E9" s="11">
        <v>1.6537531374553998</v>
      </c>
    </row>
    <row r="10" spans="1:5" ht="24.75">
      <c r="A10" s="11" t="s">
        <v>153</v>
      </c>
      <c r="B10" s="11" t="s">
        <v>88</v>
      </c>
      <c r="C10" s="11" t="s">
        <v>126</v>
      </c>
      <c r="D10" s="11" t="s">
        <v>320</v>
      </c>
      <c r="E10" s="11">
        <v>7.7807190173582674E-2</v>
      </c>
    </row>
    <row r="11" spans="1:5" ht="24.75">
      <c r="A11" s="11" t="s">
        <v>153</v>
      </c>
      <c r="B11" s="11" t="s">
        <v>88</v>
      </c>
      <c r="C11" s="11" t="s">
        <v>126</v>
      </c>
      <c r="D11" s="11" t="s">
        <v>321</v>
      </c>
      <c r="E11" s="11">
        <v>3.677776975682487</v>
      </c>
    </row>
    <row r="12" spans="1:5" ht="24.75">
      <c r="A12" s="11" t="s">
        <v>153</v>
      </c>
      <c r="B12" s="11" t="s">
        <v>88</v>
      </c>
      <c r="C12" s="11" t="s">
        <v>126</v>
      </c>
      <c r="D12" s="11" t="s">
        <v>322</v>
      </c>
      <c r="E12" s="11">
        <v>1.2731064087589544E-2</v>
      </c>
    </row>
    <row r="13" spans="1:5" ht="24.75">
      <c r="A13" s="11" t="s">
        <v>153</v>
      </c>
      <c r="B13" s="11" t="s">
        <v>88</v>
      </c>
      <c r="C13" s="11" t="s">
        <v>126</v>
      </c>
      <c r="D13" s="11" t="s">
        <v>323</v>
      </c>
      <c r="E13" s="11">
        <v>1.472592026971563E-2</v>
      </c>
    </row>
    <row r="14" spans="1:5" ht="24.75">
      <c r="A14" s="11" t="s">
        <v>153</v>
      </c>
      <c r="B14" s="11" t="s">
        <v>88</v>
      </c>
      <c r="C14" s="11" t="s">
        <v>126</v>
      </c>
      <c r="D14" s="11" t="s">
        <v>324</v>
      </c>
      <c r="E14" s="11">
        <v>1.2731064087575855E-2</v>
      </c>
    </row>
    <row r="15" spans="1:5" ht="24.75">
      <c r="A15" s="11" t="s">
        <v>153</v>
      </c>
      <c r="B15" s="11" t="s">
        <v>88</v>
      </c>
      <c r="C15" s="11" t="s">
        <v>126</v>
      </c>
      <c r="D15" s="11" t="s">
        <v>325</v>
      </c>
      <c r="E15" s="11">
        <v>2.3997212502422154</v>
      </c>
    </row>
    <row r="16" spans="1:5" ht="24.75">
      <c r="A16" s="11" t="s">
        <v>153</v>
      </c>
      <c r="B16" s="11" t="s">
        <v>88</v>
      </c>
      <c r="C16" s="11" t="s">
        <v>126</v>
      </c>
      <c r="D16" s="11" t="s">
        <v>326</v>
      </c>
      <c r="E16" s="11">
        <v>0.63905029946548619</v>
      </c>
    </row>
    <row r="17" spans="1:5" ht="24.75">
      <c r="A17" s="11" t="s">
        <v>153</v>
      </c>
      <c r="B17" s="11" t="s">
        <v>88</v>
      </c>
      <c r="C17" s="11" t="s">
        <v>126</v>
      </c>
      <c r="D17" s="11" t="s">
        <v>327</v>
      </c>
      <c r="E17" s="11">
        <v>0.73723634926827919</v>
      </c>
    </row>
    <row r="18" spans="1:5" ht="24.75">
      <c r="A18" s="11" t="s">
        <v>153</v>
      </c>
      <c r="B18" s="11" t="s">
        <v>88</v>
      </c>
      <c r="C18" s="11" t="s">
        <v>126</v>
      </c>
      <c r="D18" s="11" t="s">
        <v>328</v>
      </c>
      <c r="E18" s="11">
        <v>0.36243334726388393</v>
      </c>
    </row>
    <row r="19" spans="1:5" ht="24.75">
      <c r="A19" s="11" t="s">
        <v>153</v>
      </c>
      <c r="B19" s="11" t="s">
        <v>88</v>
      </c>
      <c r="C19" s="11" t="s">
        <v>126</v>
      </c>
      <c r="D19" s="11" t="s">
        <v>329</v>
      </c>
      <c r="E19" s="11">
        <v>1.7276000000000258</v>
      </c>
    </row>
    <row r="20" spans="1:5" ht="24.75">
      <c r="A20" s="11" t="s">
        <v>153</v>
      </c>
      <c r="B20" s="11" t="s">
        <v>88</v>
      </c>
      <c r="C20" s="11" t="s">
        <v>126</v>
      </c>
      <c r="D20" s="11" t="s">
        <v>330</v>
      </c>
      <c r="E20" s="11">
        <v>0.47320307379166943</v>
      </c>
    </row>
    <row r="21" spans="1:5" ht="24.75">
      <c r="A21" s="11" t="s">
        <v>153</v>
      </c>
      <c r="B21" s="11" t="s">
        <v>88</v>
      </c>
      <c r="C21" s="11" t="s">
        <v>126</v>
      </c>
      <c r="D21" s="11" t="s">
        <v>331</v>
      </c>
      <c r="E21" s="11">
        <v>0.34847336122010286</v>
      </c>
    </row>
    <row r="22" spans="1:5" ht="24.75">
      <c r="A22" s="11" t="s">
        <v>153</v>
      </c>
      <c r="B22" s="11" t="s">
        <v>88</v>
      </c>
      <c r="C22" s="11" t="s">
        <v>126</v>
      </c>
      <c r="D22" s="11" t="s">
        <v>332</v>
      </c>
      <c r="E22" s="11">
        <v>0.44405954449036772</v>
      </c>
    </row>
    <row r="23" spans="1:5" ht="24.75">
      <c r="A23" s="11" t="s">
        <v>153</v>
      </c>
      <c r="B23" s="11" t="s">
        <v>88</v>
      </c>
      <c r="C23" s="11" t="s">
        <v>126</v>
      </c>
      <c r="D23" s="11" t="s">
        <v>333</v>
      </c>
      <c r="E23" s="11">
        <v>4.3190502994653732</v>
      </c>
    </row>
    <row r="24" spans="1:5" ht="24.75">
      <c r="A24" s="11" t="s">
        <v>153</v>
      </c>
      <c r="B24" s="11" t="s">
        <v>88</v>
      </c>
      <c r="C24" s="11" t="s">
        <v>126</v>
      </c>
      <c r="D24" s="11" t="s">
        <v>334</v>
      </c>
      <c r="E24" s="11">
        <v>0.45639989670504322</v>
      </c>
    </row>
    <row r="25" spans="1:5" ht="24.75">
      <c r="A25" s="11" t="s">
        <v>153</v>
      </c>
      <c r="B25" s="11" t="s">
        <v>88</v>
      </c>
      <c r="C25" s="11" t="s">
        <v>129</v>
      </c>
      <c r="D25" s="11" t="s">
        <v>335</v>
      </c>
      <c r="E25" s="11">
        <v>1.256877543483955</v>
      </c>
    </row>
    <row r="26" spans="1:5" ht="24.75">
      <c r="A26" s="11" t="s">
        <v>153</v>
      </c>
      <c r="B26" s="11" t="s">
        <v>88</v>
      </c>
      <c r="C26" s="11" t="s">
        <v>129</v>
      </c>
      <c r="D26" s="11" t="s">
        <v>336</v>
      </c>
      <c r="E26" s="11">
        <v>0.92314792708051963</v>
      </c>
    </row>
    <row r="27" spans="1:5" ht="24.75">
      <c r="A27" s="11" t="s">
        <v>153</v>
      </c>
      <c r="B27" s="11" t="s">
        <v>88</v>
      </c>
      <c r="C27" s="11" t="s">
        <v>129</v>
      </c>
      <c r="D27" s="11" t="s">
        <v>337</v>
      </c>
      <c r="E27" s="11">
        <v>0.45639989670504011</v>
      </c>
    </row>
    <row r="28" spans="1:5" ht="24.75">
      <c r="A28" s="11" t="s">
        <v>153</v>
      </c>
      <c r="B28" s="11" t="s">
        <v>88</v>
      </c>
      <c r="C28" s="11" t="s">
        <v>129</v>
      </c>
      <c r="D28" s="11" t="s">
        <v>338</v>
      </c>
      <c r="E28" s="11">
        <v>0.45639989670504039</v>
      </c>
    </row>
    <row r="29" spans="1:5" ht="24.75">
      <c r="A29" s="11" t="s">
        <v>153</v>
      </c>
      <c r="B29" s="11" t="s">
        <v>88</v>
      </c>
      <c r="C29" s="11" t="s">
        <v>129</v>
      </c>
      <c r="D29" s="11" t="s">
        <v>339</v>
      </c>
      <c r="E29" s="11">
        <v>2.4788717539408029</v>
      </c>
    </row>
    <row r="30" spans="1:5" ht="24.75">
      <c r="A30" s="11" t="s">
        <v>153</v>
      </c>
      <c r="B30" s="11" t="s">
        <v>88</v>
      </c>
      <c r="C30" s="11" t="s">
        <v>129</v>
      </c>
      <c r="D30" s="11" t="s">
        <v>340</v>
      </c>
      <c r="E30" s="11">
        <v>0.40523714539139277</v>
      </c>
    </row>
    <row r="31" spans="1:5" ht="24.75">
      <c r="A31" s="11" t="s">
        <v>153</v>
      </c>
      <c r="B31" s="11" t="s">
        <v>88</v>
      </c>
      <c r="C31" s="11" t="s">
        <v>129</v>
      </c>
      <c r="D31" s="11" t="s">
        <v>341</v>
      </c>
      <c r="E31" s="11">
        <v>0.4289132579097662</v>
      </c>
    </row>
    <row r="32" spans="1:5" ht="24.75">
      <c r="A32" s="11" t="s">
        <v>153</v>
      </c>
      <c r="B32" s="11" t="s">
        <v>88</v>
      </c>
      <c r="C32" s="11" t="s">
        <v>129</v>
      </c>
      <c r="D32" s="11" t="s">
        <v>342</v>
      </c>
      <c r="E32" s="11">
        <v>0.42891325790977286</v>
      </c>
    </row>
    <row r="33" spans="1:5" ht="24.75">
      <c r="A33" s="11" t="s">
        <v>153</v>
      </c>
      <c r="B33" s="11" t="s">
        <v>88</v>
      </c>
      <c r="C33" s="11" t="s">
        <v>129</v>
      </c>
      <c r="D33" s="11" t="s">
        <v>343</v>
      </c>
      <c r="E33" s="11">
        <v>0.71905029946537946</v>
      </c>
    </row>
    <row r="34" spans="1:5" ht="24.75">
      <c r="A34" s="11" t="s">
        <v>153</v>
      </c>
      <c r="B34" s="11" t="s">
        <v>88</v>
      </c>
      <c r="C34" s="11" t="s">
        <v>129</v>
      </c>
      <c r="D34" s="11" t="s">
        <v>344</v>
      </c>
      <c r="E34" s="11">
        <v>0.71905029946536236</v>
      </c>
    </row>
    <row r="35" spans="1:5" ht="24.75">
      <c r="A35" s="11" t="s">
        <v>153</v>
      </c>
      <c r="B35" s="11" t="s">
        <v>88</v>
      </c>
      <c r="C35" s="11" t="s">
        <v>129</v>
      </c>
      <c r="D35" s="11" t="s">
        <v>345</v>
      </c>
      <c r="E35" s="11">
        <v>4.5846861708307181</v>
      </c>
    </row>
    <row r="36" spans="1:5" ht="24.75">
      <c r="A36" s="11" t="s">
        <v>153</v>
      </c>
      <c r="B36" s="11" t="s">
        <v>88</v>
      </c>
      <c r="C36" s="11" t="s">
        <v>129</v>
      </c>
      <c r="D36" s="11" t="s">
        <v>346</v>
      </c>
      <c r="E36" s="11">
        <v>9.3171195018662487E-2</v>
      </c>
    </row>
    <row r="37" spans="1:5" ht="24.75">
      <c r="A37" s="11" t="s">
        <v>153</v>
      </c>
      <c r="B37" s="11" t="s">
        <v>88</v>
      </c>
      <c r="C37" s="11" t="s">
        <v>129</v>
      </c>
      <c r="D37" s="11" t="s">
        <v>347</v>
      </c>
      <c r="E37" s="11">
        <v>0.45639989670504122</v>
      </c>
    </row>
    <row r="38" spans="1:5" ht="24.75">
      <c r="A38" s="11" t="s">
        <v>153</v>
      </c>
      <c r="B38" s="11" t="s">
        <v>88</v>
      </c>
      <c r="C38" s="11" t="s">
        <v>129</v>
      </c>
      <c r="D38" s="11" t="s">
        <v>348</v>
      </c>
      <c r="E38" s="11">
        <v>6.3800000000005255E-2</v>
      </c>
    </row>
    <row r="39" spans="1:5" ht="24.75">
      <c r="A39" s="11" t="s">
        <v>153</v>
      </c>
      <c r="B39" s="11" t="s">
        <v>88</v>
      </c>
      <c r="C39" s="11" t="s">
        <v>129</v>
      </c>
      <c r="D39" s="11" t="s">
        <v>349</v>
      </c>
      <c r="E39" s="11">
        <v>3.510716389058735</v>
      </c>
    </row>
    <row r="40" spans="1:5" ht="24.75">
      <c r="A40" s="11" t="s">
        <v>153</v>
      </c>
      <c r="B40" s="11" t="s">
        <v>88</v>
      </c>
      <c r="C40" s="11" t="s">
        <v>129</v>
      </c>
      <c r="D40" s="11" t="s">
        <v>350</v>
      </c>
      <c r="E40" s="11">
        <v>3.1629496978535752</v>
      </c>
    </row>
    <row r="41" spans="1:5" ht="24.75">
      <c r="A41" s="11" t="s">
        <v>153</v>
      </c>
      <c r="B41" s="11" t="s">
        <v>88</v>
      </c>
      <c r="C41" s="11" t="s">
        <v>129</v>
      </c>
      <c r="D41" s="11" t="s">
        <v>351</v>
      </c>
      <c r="E41" s="11">
        <v>4.3190502994653723</v>
      </c>
    </row>
    <row r="42" spans="1:5" ht="24.75">
      <c r="A42" s="11" t="s">
        <v>153</v>
      </c>
      <c r="B42" s="11" t="s">
        <v>88</v>
      </c>
      <c r="C42" s="11" t="s">
        <v>129</v>
      </c>
      <c r="D42" s="11" t="s">
        <v>352</v>
      </c>
      <c r="E42" s="11">
        <v>0.43895203203796229</v>
      </c>
    </row>
    <row r="43" spans="1:5" ht="24.75">
      <c r="A43" s="11" t="s">
        <v>153</v>
      </c>
      <c r="B43" s="11" t="s">
        <v>88</v>
      </c>
      <c r="C43" s="11" t="s">
        <v>129</v>
      </c>
      <c r="D43" s="11" t="s">
        <v>353</v>
      </c>
      <c r="E43" s="11">
        <v>4.3290502994653686</v>
      </c>
    </row>
    <row r="44" spans="1:5" ht="24.75">
      <c r="A44" s="11" t="s">
        <v>153</v>
      </c>
      <c r="B44" s="11" t="s">
        <v>88</v>
      </c>
      <c r="C44" s="11" t="s">
        <v>129</v>
      </c>
      <c r="D44" s="11" t="s">
        <v>354</v>
      </c>
      <c r="E44" s="11">
        <v>0.22275203203796806</v>
      </c>
    </row>
    <row r="45" spans="1:5" ht="24.75">
      <c r="A45" s="11" t="s">
        <v>153</v>
      </c>
      <c r="B45" s="11" t="s">
        <v>88</v>
      </c>
      <c r="C45" s="11" t="s">
        <v>129</v>
      </c>
      <c r="D45" s="11" t="s">
        <v>355</v>
      </c>
      <c r="E45" s="11">
        <v>0.37637311220773267</v>
      </c>
    </row>
    <row r="46" spans="1:5" ht="24.75">
      <c r="A46" s="11" t="s">
        <v>153</v>
      </c>
      <c r="B46" s="11" t="s">
        <v>88</v>
      </c>
      <c r="C46" s="11" t="s">
        <v>129</v>
      </c>
      <c r="D46" s="11" t="s">
        <v>356</v>
      </c>
      <c r="E46" s="11">
        <v>4.5771572265979774</v>
      </c>
    </row>
    <row r="47" spans="1:5" ht="24.75">
      <c r="A47" s="11" t="s">
        <v>153</v>
      </c>
      <c r="B47" s="11" t="s">
        <v>88</v>
      </c>
      <c r="C47" s="11" t="s">
        <v>129</v>
      </c>
      <c r="D47" s="11" t="s">
        <v>357</v>
      </c>
      <c r="E47" s="11">
        <v>0.71905029946536969</v>
      </c>
    </row>
    <row r="48" spans="1:5" ht="24.75">
      <c r="A48" s="11" t="s">
        <v>153</v>
      </c>
      <c r="B48" s="11" t="s">
        <v>88</v>
      </c>
      <c r="C48" s="11" t="s">
        <v>129</v>
      </c>
      <c r="D48" s="11" t="s">
        <v>358</v>
      </c>
      <c r="E48" s="11">
        <v>0.73683237727565387</v>
      </c>
    </row>
    <row r="49" spans="1:5" ht="24.75">
      <c r="A49" s="11" t="s">
        <v>153</v>
      </c>
      <c r="B49" s="11" t="s">
        <v>88</v>
      </c>
      <c r="C49" s="11" t="s">
        <v>129</v>
      </c>
      <c r="D49" s="11" t="s">
        <v>359</v>
      </c>
      <c r="E49" s="11">
        <v>8.3835867969402691E-2</v>
      </c>
    </row>
    <row r="50" spans="1:5" ht="24.75">
      <c r="A50" s="11" t="s">
        <v>153</v>
      </c>
      <c r="B50" s="11" t="s">
        <v>88</v>
      </c>
      <c r="C50" s="11" t="s">
        <v>129</v>
      </c>
      <c r="D50" s="11" t="s">
        <v>360</v>
      </c>
      <c r="E50" s="11">
        <v>0.71905029946536914</v>
      </c>
    </row>
    <row r="51" spans="1:5" ht="24.75">
      <c r="A51" s="11" t="s">
        <v>153</v>
      </c>
      <c r="B51" s="11" t="s">
        <v>88</v>
      </c>
      <c r="C51" s="11" t="s">
        <v>129</v>
      </c>
      <c r="D51" s="11" t="s">
        <v>361</v>
      </c>
      <c r="E51" s="11">
        <v>0.49321885668788656</v>
      </c>
    </row>
    <row r="52" spans="1:5" ht="24.75">
      <c r="A52" s="11" t="s">
        <v>153</v>
      </c>
      <c r="B52" s="11" t="s">
        <v>88</v>
      </c>
      <c r="C52" s="11" t="s">
        <v>129</v>
      </c>
      <c r="D52" s="11" t="s">
        <v>362</v>
      </c>
      <c r="E52" s="11">
        <v>0.52367683580893143</v>
      </c>
    </row>
    <row r="53" spans="1:5" ht="24.75">
      <c r="A53" s="11" t="s">
        <v>153</v>
      </c>
      <c r="B53" s="11" t="s">
        <v>88</v>
      </c>
      <c r="C53" s="11" t="s">
        <v>129</v>
      </c>
      <c r="D53" s="11" t="s">
        <v>363</v>
      </c>
      <c r="E53" s="11">
        <v>1.9315857459693468</v>
      </c>
    </row>
    <row r="54" spans="1:5" ht="24.75">
      <c r="A54" s="11" t="s">
        <v>153</v>
      </c>
      <c r="B54" s="11" t="s">
        <v>88</v>
      </c>
      <c r="C54" s="11" t="s">
        <v>129</v>
      </c>
      <c r="D54" s="11" t="s">
        <v>364</v>
      </c>
      <c r="E54" s="11">
        <v>5.7513590759717692</v>
      </c>
    </row>
    <row r="55" spans="1:5" ht="24.75">
      <c r="A55" s="11" t="s">
        <v>153</v>
      </c>
      <c r="B55" s="11" t="s">
        <v>88</v>
      </c>
      <c r="C55" s="11" t="s">
        <v>129</v>
      </c>
      <c r="D55" s="11" t="s">
        <v>365</v>
      </c>
      <c r="E55" s="11">
        <v>4.3190502994653714</v>
      </c>
    </row>
    <row r="56" spans="1:5" ht="24.75">
      <c r="A56" s="11" t="s">
        <v>153</v>
      </c>
      <c r="B56" s="11" t="s">
        <v>88</v>
      </c>
      <c r="C56" s="11" t="s">
        <v>129</v>
      </c>
      <c r="D56" s="11" t="s">
        <v>366</v>
      </c>
      <c r="E56" s="11">
        <v>0.47760748810432851</v>
      </c>
    </row>
    <row r="57" spans="1:5" ht="24.75">
      <c r="A57" s="11" t="s">
        <v>153</v>
      </c>
      <c r="B57" s="11" t="s">
        <v>88</v>
      </c>
      <c r="C57" s="11" t="s">
        <v>129</v>
      </c>
      <c r="D57" s="11" t="s">
        <v>367</v>
      </c>
      <c r="E57" s="11">
        <v>4.3190502994653723</v>
      </c>
    </row>
    <row r="58" spans="1:5" ht="24.75">
      <c r="A58" s="11" t="s">
        <v>153</v>
      </c>
      <c r="B58" s="11" t="s">
        <v>88</v>
      </c>
      <c r="C58" s="11" t="s">
        <v>129</v>
      </c>
      <c r="D58" s="11" t="s">
        <v>368</v>
      </c>
      <c r="E58" s="11">
        <v>0.47760748810436471</v>
      </c>
    </row>
    <row r="59" spans="1:5" ht="24.75">
      <c r="A59" s="11" t="s">
        <v>153</v>
      </c>
      <c r="B59" s="11" t="s">
        <v>88</v>
      </c>
      <c r="C59" s="11" t="s">
        <v>129</v>
      </c>
      <c r="D59" s="11" t="s">
        <v>369</v>
      </c>
      <c r="E59" s="11">
        <v>0.65650423316701845</v>
      </c>
    </row>
    <row r="60" spans="1:5" ht="24.75">
      <c r="A60" s="11" t="s">
        <v>153</v>
      </c>
      <c r="B60" s="11" t="s">
        <v>88</v>
      </c>
      <c r="C60" s="11" t="s">
        <v>129</v>
      </c>
      <c r="D60" s="11" t="s">
        <v>370</v>
      </c>
      <c r="E60" s="11">
        <v>0.45639989670504305</v>
      </c>
    </row>
    <row r="61" spans="1:5" ht="24.75">
      <c r="A61" s="11" t="s">
        <v>153</v>
      </c>
      <c r="B61" s="11" t="s">
        <v>88</v>
      </c>
      <c r="C61" s="11" t="s">
        <v>129</v>
      </c>
      <c r="D61" s="11" t="s">
        <v>371</v>
      </c>
      <c r="E61" s="11">
        <v>7.2608925229186938E-2</v>
      </c>
    </row>
    <row r="62" spans="1:5" ht="24.75">
      <c r="A62" s="11" t="s">
        <v>153</v>
      </c>
      <c r="B62" s="11" t="s">
        <v>88</v>
      </c>
      <c r="C62" s="11" t="s">
        <v>129</v>
      </c>
      <c r="D62" s="11" t="s">
        <v>372</v>
      </c>
      <c r="E62" s="11">
        <v>0.29252618998171825</v>
      </c>
    </row>
    <row r="63" spans="1:5" ht="24.75">
      <c r="A63" s="11" t="s">
        <v>153</v>
      </c>
      <c r="B63" s="11" t="s">
        <v>88</v>
      </c>
      <c r="C63" s="11" t="s">
        <v>129</v>
      </c>
      <c r="D63" s="11" t="s">
        <v>373</v>
      </c>
      <c r="E63" s="11">
        <v>0.45639989670503633</v>
      </c>
    </row>
    <row r="64" spans="1:5" ht="24.75">
      <c r="A64" s="11" t="s">
        <v>153</v>
      </c>
      <c r="B64" s="11" t="s">
        <v>88</v>
      </c>
      <c r="C64" s="11" t="s">
        <v>129</v>
      </c>
      <c r="D64" s="11" t="s">
        <v>374</v>
      </c>
      <c r="E64" s="11">
        <v>1.7543185607591841E-2</v>
      </c>
    </row>
    <row r="65" spans="1:5" ht="24.75">
      <c r="A65" s="11" t="s">
        <v>153</v>
      </c>
      <c r="B65" s="11" t="s">
        <v>88</v>
      </c>
      <c r="C65" s="11" t="s">
        <v>129</v>
      </c>
      <c r="D65" s="11" t="s">
        <v>375</v>
      </c>
      <c r="E65" s="11">
        <v>0.52639989670503429</v>
      </c>
    </row>
    <row r="66" spans="1:5" ht="24.75">
      <c r="A66" s="11" t="s">
        <v>153</v>
      </c>
      <c r="B66" s="11" t="s">
        <v>88</v>
      </c>
      <c r="C66" s="11" t="s">
        <v>129</v>
      </c>
      <c r="D66" s="11" t="s">
        <v>376</v>
      </c>
      <c r="E66" s="11">
        <v>0.456399896705041</v>
      </c>
    </row>
    <row r="67" spans="1:5" ht="24.75">
      <c r="A67" s="11" t="s">
        <v>153</v>
      </c>
      <c r="B67" s="11" t="s">
        <v>88</v>
      </c>
      <c r="C67" s="11" t="s">
        <v>129</v>
      </c>
      <c r="D67" s="11" t="s">
        <v>377</v>
      </c>
      <c r="E67" s="11">
        <v>0.13397889465634108</v>
      </c>
    </row>
    <row r="68" spans="1:5" ht="24.75">
      <c r="A68" s="11" t="s">
        <v>153</v>
      </c>
      <c r="B68" s="11" t="s">
        <v>88</v>
      </c>
      <c r="C68" s="11" t="s">
        <v>129</v>
      </c>
      <c r="D68" s="11" t="s">
        <v>378</v>
      </c>
      <c r="E68" s="11">
        <v>0.45639989670504072</v>
      </c>
    </row>
    <row r="69" spans="1:5" ht="24.75">
      <c r="A69" s="11" t="s">
        <v>153</v>
      </c>
      <c r="B69" s="11" t="s">
        <v>88</v>
      </c>
      <c r="C69" s="11" t="s">
        <v>129</v>
      </c>
      <c r="D69" s="11" t="s">
        <v>379</v>
      </c>
      <c r="E69" s="11">
        <v>3.9581996265199839</v>
      </c>
    </row>
    <row r="70" spans="1:5" ht="24.75">
      <c r="A70" s="11" t="s">
        <v>153</v>
      </c>
      <c r="B70" s="11" t="s">
        <v>88</v>
      </c>
      <c r="C70" s="11" t="s">
        <v>129</v>
      </c>
      <c r="D70" s="11" t="s">
        <v>380</v>
      </c>
      <c r="E70" s="11">
        <v>1.9607044612815011E-2</v>
      </c>
    </row>
    <row r="71" spans="1:5" ht="24.75">
      <c r="A71" s="11" t="s">
        <v>153</v>
      </c>
      <c r="B71" s="11" t="s">
        <v>88</v>
      </c>
      <c r="C71" s="11" t="s">
        <v>129</v>
      </c>
      <c r="D71" s="11" t="s">
        <v>381</v>
      </c>
      <c r="E71" s="11">
        <v>1.1093766206773849E-2</v>
      </c>
    </row>
    <row r="72" spans="1:5" ht="24.75">
      <c r="A72" s="11" t="s">
        <v>153</v>
      </c>
      <c r="B72" s="11" t="s">
        <v>88</v>
      </c>
      <c r="C72" s="11" t="s">
        <v>129</v>
      </c>
      <c r="D72" s="11" t="s">
        <v>382</v>
      </c>
      <c r="E72" s="11">
        <v>0.25103740990905843</v>
      </c>
    </row>
    <row r="73" spans="1:5" ht="24.75">
      <c r="A73" s="11" t="s">
        <v>153</v>
      </c>
      <c r="B73" s="11" t="s">
        <v>88</v>
      </c>
      <c r="C73" s="11" t="s">
        <v>129</v>
      </c>
      <c r="D73" s="11" t="s">
        <v>383</v>
      </c>
      <c r="E73" s="11">
        <v>0.4563998967050405</v>
      </c>
    </row>
    <row r="74" spans="1:5" ht="24.75">
      <c r="A74" s="11" t="s">
        <v>153</v>
      </c>
      <c r="B74" s="11" t="s">
        <v>88</v>
      </c>
      <c r="C74" s="11" t="s">
        <v>129</v>
      </c>
      <c r="D74" s="11" t="s">
        <v>384</v>
      </c>
      <c r="E74" s="11">
        <v>2.1185998528179986</v>
      </c>
    </row>
    <row r="75" spans="1:5" ht="24.75">
      <c r="A75" s="11" t="s">
        <v>153</v>
      </c>
      <c r="B75" s="11" t="s">
        <v>88</v>
      </c>
      <c r="C75" s="11" t="s">
        <v>129</v>
      </c>
      <c r="D75" s="11" t="s">
        <v>385</v>
      </c>
      <c r="E75" s="11">
        <v>4.3040502994653718</v>
      </c>
    </row>
    <row r="76" spans="1:5" ht="24.75">
      <c r="A76" s="11" t="s">
        <v>153</v>
      </c>
      <c r="B76" s="11" t="s">
        <v>88</v>
      </c>
      <c r="C76" s="11" t="s">
        <v>129</v>
      </c>
      <c r="D76" s="11" t="s">
        <v>386</v>
      </c>
      <c r="E76" s="11">
        <v>4.3190502994653697</v>
      </c>
    </row>
    <row r="77" spans="1:5" ht="24.75">
      <c r="A77" s="11" t="s">
        <v>153</v>
      </c>
      <c r="B77" s="11" t="s">
        <v>88</v>
      </c>
      <c r="C77" s="11" t="s">
        <v>129</v>
      </c>
      <c r="D77" s="11" t="s">
        <v>387</v>
      </c>
      <c r="E77" s="11">
        <v>0.45335100607631479</v>
      </c>
    </row>
    <row r="78" spans="1:5" ht="24.75">
      <c r="A78" s="11" t="s">
        <v>153</v>
      </c>
      <c r="B78" s="11" t="s">
        <v>88</v>
      </c>
      <c r="C78" s="11" t="s">
        <v>129</v>
      </c>
      <c r="D78" s="11" t="s">
        <v>388</v>
      </c>
      <c r="E78" s="11">
        <v>0.73778209361656177</v>
      </c>
    </row>
    <row r="79" spans="1:5" ht="24.75">
      <c r="A79" s="11" t="s">
        <v>153</v>
      </c>
      <c r="B79" s="11" t="s">
        <v>88</v>
      </c>
      <c r="C79" s="11" t="s">
        <v>129</v>
      </c>
      <c r="D79" s="11" t="s">
        <v>389</v>
      </c>
      <c r="E79" s="11">
        <v>0.47371842310567558</v>
      </c>
    </row>
    <row r="80" spans="1:5" ht="24.75">
      <c r="A80" s="11" t="s">
        <v>153</v>
      </c>
      <c r="B80" s="11" t="s">
        <v>88</v>
      </c>
      <c r="C80" s="11" t="s">
        <v>129</v>
      </c>
      <c r="D80" s="11" t="s">
        <v>390</v>
      </c>
      <c r="E80" s="11">
        <v>2.9210341375838644</v>
      </c>
    </row>
    <row r="81" spans="1:5" ht="24.75">
      <c r="A81" s="11" t="s">
        <v>153</v>
      </c>
      <c r="B81" s="11" t="s">
        <v>88</v>
      </c>
      <c r="C81" s="11" t="s">
        <v>129</v>
      </c>
      <c r="D81" s="11" t="s">
        <v>391</v>
      </c>
      <c r="E81" s="11">
        <v>0.71905029946536048</v>
      </c>
    </row>
    <row r="82" spans="1:5" ht="24.75">
      <c r="A82" s="11" t="s">
        <v>153</v>
      </c>
      <c r="B82" s="11" t="s">
        <v>88</v>
      </c>
      <c r="C82" s="11" t="s">
        <v>129</v>
      </c>
      <c r="D82" s="11" t="s">
        <v>392</v>
      </c>
      <c r="E82" s="11">
        <v>0.4360020679097617</v>
      </c>
    </row>
    <row r="83" spans="1:5" ht="24.75">
      <c r="A83" s="11" t="s">
        <v>153</v>
      </c>
      <c r="B83" s="11" t="s">
        <v>88</v>
      </c>
      <c r="C83" s="11" t="s">
        <v>129</v>
      </c>
      <c r="D83" s="11" t="s">
        <v>393</v>
      </c>
      <c r="E83" s="11">
        <v>0.49542432918070611</v>
      </c>
    </row>
    <row r="84" spans="1:5" ht="24.75">
      <c r="A84" s="11" t="s">
        <v>153</v>
      </c>
      <c r="B84" s="11" t="s">
        <v>88</v>
      </c>
      <c r="C84" s="11" t="s">
        <v>129</v>
      </c>
      <c r="D84" s="11" t="s">
        <v>394</v>
      </c>
      <c r="E84" s="11">
        <v>3.1091324580982289</v>
      </c>
    </row>
    <row r="85" spans="1:5" ht="24.75">
      <c r="A85" s="11" t="s">
        <v>153</v>
      </c>
      <c r="B85" s="11" t="s">
        <v>88</v>
      </c>
      <c r="C85" s="11" t="s">
        <v>129</v>
      </c>
      <c r="D85" s="11" t="s">
        <v>395</v>
      </c>
      <c r="E85" s="11">
        <v>0.11835100607631024</v>
      </c>
    </row>
    <row r="86" spans="1:5" ht="24.75">
      <c r="A86" s="11" t="s">
        <v>153</v>
      </c>
      <c r="B86" s="11" t="s">
        <v>88</v>
      </c>
      <c r="C86" s="11" t="s">
        <v>129</v>
      </c>
      <c r="D86" s="11" t="s">
        <v>396</v>
      </c>
      <c r="E86" s="11">
        <v>1.0421558860907636E-2</v>
      </c>
    </row>
    <row r="87" spans="1:5" ht="24.75">
      <c r="A87" s="11" t="s">
        <v>153</v>
      </c>
      <c r="B87" s="11" t="s">
        <v>88</v>
      </c>
      <c r="C87" s="11" t="s">
        <v>129</v>
      </c>
      <c r="D87" s="11" t="s">
        <v>397</v>
      </c>
      <c r="E87" s="11">
        <v>0.53441409835950771</v>
      </c>
    </row>
    <row r="88" spans="1:5" ht="24.75">
      <c r="A88" s="11" t="s">
        <v>153</v>
      </c>
      <c r="B88" s="11" t="s">
        <v>88</v>
      </c>
      <c r="C88" s="11" t="s">
        <v>129</v>
      </c>
      <c r="D88" s="11" t="s">
        <v>398</v>
      </c>
      <c r="E88" s="11">
        <v>1.3165764512419191</v>
      </c>
    </row>
    <row r="89" spans="1:5" ht="24.75">
      <c r="A89" s="11" t="s">
        <v>153</v>
      </c>
      <c r="B89" s="11" t="s">
        <v>88</v>
      </c>
      <c r="C89" s="11" t="s">
        <v>129</v>
      </c>
      <c r="D89" s="11" t="s">
        <v>399</v>
      </c>
      <c r="E89" s="11">
        <v>0.71905029946537891</v>
      </c>
    </row>
    <row r="90" spans="1:5" ht="24.75">
      <c r="A90" s="11" t="s">
        <v>153</v>
      </c>
      <c r="B90" s="11" t="s">
        <v>88</v>
      </c>
      <c r="C90" s="11" t="s">
        <v>129</v>
      </c>
      <c r="D90" s="11" t="s">
        <v>400</v>
      </c>
      <c r="E90" s="11">
        <v>2.3071079960610961</v>
      </c>
    </row>
    <row r="91" spans="1:5" ht="24.75">
      <c r="A91" s="11" t="s">
        <v>153</v>
      </c>
      <c r="B91" s="11" t="s">
        <v>88</v>
      </c>
      <c r="C91" s="11" t="s">
        <v>129</v>
      </c>
      <c r="D91" s="11" t="s">
        <v>401</v>
      </c>
      <c r="E91" s="11">
        <v>6.0506940520110355</v>
      </c>
    </row>
    <row r="92" spans="1:5" ht="24.75">
      <c r="A92" s="11" t="s">
        <v>153</v>
      </c>
      <c r="B92" s="11" t="s">
        <v>88</v>
      </c>
      <c r="C92" s="11" t="s">
        <v>129</v>
      </c>
      <c r="D92" s="11" t="s">
        <v>402</v>
      </c>
      <c r="E92" s="11">
        <v>4.3190502994653714</v>
      </c>
    </row>
    <row r="93" spans="1:5" ht="24.75">
      <c r="A93" s="11" t="s">
        <v>153</v>
      </c>
      <c r="B93" s="11" t="s">
        <v>88</v>
      </c>
      <c r="C93" s="11" t="s">
        <v>129</v>
      </c>
      <c r="D93" s="11" t="s">
        <v>403</v>
      </c>
      <c r="E93" s="11">
        <v>0.38333960688389668</v>
      </c>
    </row>
    <row r="94" spans="1:5" ht="24.75">
      <c r="A94" s="11" t="s">
        <v>153</v>
      </c>
      <c r="B94" s="11" t="s">
        <v>88</v>
      </c>
      <c r="C94" s="11" t="s">
        <v>129</v>
      </c>
      <c r="D94" s="11" t="s">
        <v>404</v>
      </c>
      <c r="E94" s="11">
        <v>4.3307971825686584</v>
      </c>
    </row>
    <row r="95" spans="1:5" ht="24.75">
      <c r="A95" s="11" t="s">
        <v>153</v>
      </c>
      <c r="B95" s="11" t="s">
        <v>88</v>
      </c>
      <c r="C95" s="11" t="s">
        <v>129</v>
      </c>
      <c r="D95" s="11" t="s">
        <v>405</v>
      </c>
      <c r="E95" s="11">
        <v>1.2553140738272082</v>
      </c>
    </row>
    <row r="96" spans="1:5" ht="24.75">
      <c r="A96" s="11" t="s">
        <v>153</v>
      </c>
      <c r="B96" s="11" t="s">
        <v>88</v>
      </c>
      <c r="C96" s="11" t="s">
        <v>129</v>
      </c>
      <c r="D96" s="11" t="s">
        <v>406</v>
      </c>
      <c r="E96" s="11">
        <v>2.3730855759693976</v>
      </c>
    </row>
    <row r="97" spans="1:5" ht="24.75">
      <c r="A97" s="11" t="s">
        <v>153</v>
      </c>
      <c r="B97" s="11" t="s">
        <v>88</v>
      </c>
      <c r="C97" s="11" t="s">
        <v>129</v>
      </c>
      <c r="D97" s="11" t="s">
        <v>407</v>
      </c>
      <c r="E97" s="11">
        <v>1.3065949493661189</v>
      </c>
    </row>
    <row r="98" spans="1:5" ht="24.75">
      <c r="A98" s="11" t="s">
        <v>153</v>
      </c>
      <c r="B98" s="11" t="s">
        <v>88</v>
      </c>
      <c r="C98" s="11" t="s">
        <v>129</v>
      </c>
      <c r="D98" s="11" t="s">
        <v>408</v>
      </c>
      <c r="E98" s="11">
        <v>1.7807316098281909</v>
      </c>
    </row>
    <row r="99" spans="1:5" ht="24.75">
      <c r="A99" s="11" t="s">
        <v>153</v>
      </c>
      <c r="B99" s="11" t="s">
        <v>88</v>
      </c>
      <c r="C99" s="11" t="s">
        <v>129</v>
      </c>
      <c r="D99" s="11" t="s">
        <v>409</v>
      </c>
      <c r="E99" s="11">
        <v>3.2611807979310501</v>
      </c>
    </row>
    <row r="100" spans="1:5" ht="24.75">
      <c r="A100" s="11" t="s">
        <v>153</v>
      </c>
      <c r="B100" s="11" t="s">
        <v>88</v>
      </c>
      <c r="C100" s="11" t="s">
        <v>129</v>
      </c>
      <c r="D100" s="11" t="s">
        <v>410</v>
      </c>
      <c r="E100" s="11">
        <v>0.71905029946536803</v>
      </c>
    </row>
    <row r="101" spans="1:5" ht="24.75">
      <c r="A101" s="11" t="s">
        <v>153</v>
      </c>
      <c r="B101" s="11" t="s">
        <v>88</v>
      </c>
      <c r="C101" s="11" t="s">
        <v>129</v>
      </c>
      <c r="D101" s="11" t="s">
        <v>411</v>
      </c>
      <c r="E101" s="11">
        <v>0.75549881734342994</v>
      </c>
    </row>
    <row r="102" spans="1:5" ht="24.75">
      <c r="A102" s="11" t="s">
        <v>153</v>
      </c>
      <c r="B102" s="11" t="s">
        <v>88</v>
      </c>
      <c r="C102" s="11" t="s">
        <v>129</v>
      </c>
      <c r="D102" s="11" t="s">
        <v>412</v>
      </c>
      <c r="E102" s="11">
        <v>0.71905029946537025</v>
      </c>
    </row>
    <row r="103" spans="1:5" ht="24.75">
      <c r="A103" s="11" t="s">
        <v>153</v>
      </c>
      <c r="B103" s="11" t="s">
        <v>88</v>
      </c>
      <c r="C103" s="11" t="s">
        <v>129</v>
      </c>
      <c r="D103" s="11" t="s">
        <v>413</v>
      </c>
      <c r="E103" s="11">
        <v>1.2059026145417562E-2</v>
      </c>
    </row>
    <row r="104" spans="1:5" ht="24.75">
      <c r="A104" s="11" t="s">
        <v>153</v>
      </c>
      <c r="B104" s="11" t="s">
        <v>88</v>
      </c>
      <c r="C104" s="11" t="s">
        <v>129</v>
      </c>
      <c r="D104" s="11" t="s">
        <v>414</v>
      </c>
      <c r="E104" s="11">
        <v>0.46474654053006581</v>
      </c>
    </row>
    <row r="105" spans="1:5" ht="24.75">
      <c r="A105" s="11" t="s">
        <v>153</v>
      </c>
      <c r="B105" s="11" t="s">
        <v>88</v>
      </c>
      <c r="C105" s="11" t="s">
        <v>129</v>
      </c>
      <c r="D105" s="11" t="s">
        <v>415</v>
      </c>
      <c r="E105" s="11">
        <v>4.1346530370105224E-2</v>
      </c>
    </row>
    <row r="106" spans="1:5" ht="24.75">
      <c r="A106" s="11" t="s">
        <v>153</v>
      </c>
      <c r="B106" s="11" t="s">
        <v>88</v>
      </c>
      <c r="C106" s="11" t="s">
        <v>129</v>
      </c>
      <c r="D106" s="11" t="s">
        <v>416</v>
      </c>
      <c r="E106" s="11">
        <v>0.46474654053008146</v>
      </c>
    </row>
    <row r="107" spans="1:5" ht="24.75">
      <c r="A107" s="11" t="s">
        <v>153</v>
      </c>
      <c r="B107" s="11" t="s">
        <v>88</v>
      </c>
      <c r="C107" s="11" t="s">
        <v>129</v>
      </c>
      <c r="D107" s="11" t="s">
        <v>417</v>
      </c>
      <c r="E107" s="11">
        <v>0.46474654053009151</v>
      </c>
    </row>
    <row r="108" spans="1:5" ht="24.75">
      <c r="A108" s="11" t="s">
        <v>153</v>
      </c>
      <c r="B108" s="11" t="s">
        <v>88</v>
      </c>
      <c r="C108" s="11" t="s">
        <v>129</v>
      </c>
      <c r="D108" s="11" t="s">
        <v>418</v>
      </c>
      <c r="E108" s="11">
        <v>0.22836015069262225</v>
      </c>
    </row>
    <row r="109" spans="1:5" ht="24.75">
      <c r="A109" s="11" t="s">
        <v>153</v>
      </c>
      <c r="B109" s="11" t="s">
        <v>88</v>
      </c>
      <c r="C109" s="11" t="s">
        <v>129</v>
      </c>
      <c r="D109" s="11" t="s">
        <v>419</v>
      </c>
      <c r="E109" s="11">
        <v>0.21804145632036087</v>
      </c>
    </row>
    <row r="110" spans="1:5" ht="24.75">
      <c r="A110" s="11" t="s">
        <v>153</v>
      </c>
      <c r="B110" s="11" t="s">
        <v>88</v>
      </c>
      <c r="C110" s="11" t="s">
        <v>129</v>
      </c>
      <c r="D110" s="11" t="s">
        <v>420</v>
      </c>
      <c r="E110" s="11">
        <v>0.20836015069262109</v>
      </c>
    </row>
    <row r="111" spans="1:5" ht="24.75">
      <c r="A111" s="11" t="s">
        <v>153</v>
      </c>
      <c r="B111" s="11" t="s">
        <v>88</v>
      </c>
      <c r="C111" s="11" t="s">
        <v>129</v>
      </c>
      <c r="D111" s="11" t="s">
        <v>421</v>
      </c>
      <c r="E111" s="11">
        <v>0.60086438895920213</v>
      </c>
    </row>
    <row r="112" spans="1:5" ht="24.75">
      <c r="A112" s="11" t="s">
        <v>153</v>
      </c>
      <c r="B112" s="11" t="s">
        <v>88</v>
      </c>
      <c r="C112" s="11" t="s">
        <v>129</v>
      </c>
      <c r="D112" s="11" t="s">
        <v>422</v>
      </c>
      <c r="E112" s="11">
        <v>2.4531480824924183</v>
      </c>
    </row>
    <row r="113" spans="1:5" ht="24.75">
      <c r="A113" s="11" t="s">
        <v>153</v>
      </c>
      <c r="B113" s="11" t="s">
        <v>88</v>
      </c>
      <c r="C113" s="11" t="s">
        <v>129</v>
      </c>
      <c r="D113" s="11" t="s">
        <v>423</v>
      </c>
      <c r="E113" s="11">
        <v>0.47139989670503318</v>
      </c>
    </row>
    <row r="114" spans="1:5" ht="24.75">
      <c r="A114" s="11" t="s">
        <v>153</v>
      </c>
      <c r="B114" s="11" t="s">
        <v>88</v>
      </c>
      <c r="C114" s="11" t="s">
        <v>129</v>
      </c>
      <c r="D114" s="11" t="s">
        <v>424</v>
      </c>
      <c r="E114" s="11">
        <v>0.50510003039992812</v>
      </c>
    </row>
    <row r="115" spans="1:5" ht="24.75">
      <c r="A115" s="11" t="s">
        <v>153</v>
      </c>
      <c r="B115" s="11" t="s">
        <v>88</v>
      </c>
      <c r="C115" s="11" t="s">
        <v>129</v>
      </c>
      <c r="D115" s="11" t="s">
        <v>425</v>
      </c>
      <c r="E115" s="11">
        <v>4.8863262536568799</v>
      </c>
    </row>
    <row r="116" spans="1:5" ht="24.75">
      <c r="A116" s="11" t="s">
        <v>153</v>
      </c>
      <c r="B116" s="11" t="s">
        <v>88</v>
      </c>
      <c r="C116" s="11" t="s">
        <v>129</v>
      </c>
      <c r="D116" s="11" t="s">
        <v>426</v>
      </c>
      <c r="E116" s="11">
        <v>9.2986642933146374E-2</v>
      </c>
    </row>
    <row r="117" spans="1:5" ht="24.75">
      <c r="A117" s="11" t="s">
        <v>153</v>
      </c>
      <c r="B117" s="11" t="s">
        <v>88</v>
      </c>
      <c r="C117" s="11" t="s">
        <v>129</v>
      </c>
      <c r="D117" s="11" t="s">
        <v>427</v>
      </c>
      <c r="E117" s="11">
        <v>0.4563998967050405</v>
      </c>
    </row>
    <row r="118" spans="1:5" ht="24.75">
      <c r="A118" s="11" t="s">
        <v>153</v>
      </c>
      <c r="B118" s="11" t="s">
        <v>88</v>
      </c>
      <c r="C118" s="11" t="s">
        <v>129</v>
      </c>
      <c r="D118" s="11" t="s">
        <v>428</v>
      </c>
      <c r="E118" s="11">
        <v>0.14285126265845513</v>
      </c>
    </row>
    <row r="119" spans="1:5" ht="24.75">
      <c r="A119" s="11" t="s">
        <v>153</v>
      </c>
      <c r="B119" s="11" t="s">
        <v>88</v>
      </c>
      <c r="C119" s="11" t="s">
        <v>129</v>
      </c>
      <c r="D119" s="11" t="s">
        <v>429</v>
      </c>
      <c r="E119" s="11">
        <v>5.5334023329006832E-2</v>
      </c>
    </row>
    <row r="120" spans="1:5" ht="24.75">
      <c r="A120" s="11" t="s">
        <v>153</v>
      </c>
      <c r="B120" s="11" t="s">
        <v>88</v>
      </c>
      <c r="C120" s="11" t="s">
        <v>129</v>
      </c>
      <c r="D120" s="11" t="s">
        <v>430</v>
      </c>
      <c r="E120" s="11">
        <v>0.14178576357538847</v>
      </c>
    </row>
    <row r="121" spans="1:5" ht="24.75">
      <c r="A121" s="11" t="s">
        <v>153</v>
      </c>
      <c r="B121" s="11" t="s">
        <v>88</v>
      </c>
      <c r="C121" s="11" t="s">
        <v>129</v>
      </c>
      <c r="D121" s="11" t="s">
        <v>431</v>
      </c>
      <c r="E121" s="11">
        <v>0.45715331833203876</v>
      </c>
    </row>
    <row r="122" spans="1:5" ht="24.75">
      <c r="A122" s="11" t="s">
        <v>153</v>
      </c>
      <c r="B122" s="11" t="s">
        <v>88</v>
      </c>
      <c r="C122" s="11" t="s">
        <v>129</v>
      </c>
      <c r="D122" s="11" t="s">
        <v>432</v>
      </c>
      <c r="E122" s="11">
        <v>0.14285126265845788</v>
      </c>
    </row>
    <row r="123" spans="1:5" ht="24.75">
      <c r="A123" s="11" t="s">
        <v>153</v>
      </c>
      <c r="B123" s="11" t="s">
        <v>88</v>
      </c>
      <c r="C123" s="11" t="s">
        <v>129</v>
      </c>
      <c r="D123" s="11" t="s">
        <v>433</v>
      </c>
      <c r="E123" s="11">
        <v>1.9778467773480024E-2</v>
      </c>
    </row>
    <row r="124" spans="1:5" ht="24.75">
      <c r="A124" s="11" t="s">
        <v>153</v>
      </c>
      <c r="B124" s="11" t="s">
        <v>88</v>
      </c>
      <c r="C124" s="11" t="s">
        <v>129</v>
      </c>
      <c r="D124" s="11" t="s">
        <v>434</v>
      </c>
      <c r="E124" s="11">
        <v>0.14178576357540038</v>
      </c>
    </row>
    <row r="125" spans="1:5" ht="24.75">
      <c r="A125" s="11" t="s">
        <v>153</v>
      </c>
      <c r="B125" s="11" t="s">
        <v>88</v>
      </c>
      <c r="C125" s="11" t="s">
        <v>129</v>
      </c>
      <c r="D125" s="11" t="s">
        <v>435</v>
      </c>
      <c r="E125" s="11">
        <v>0.45715331833202871</v>
      </c>
    </row>
    <row r="126" spans="1:5" ht="24.75">
      <c r="A126" s="11" t="s">
        <v>153</v>
      </c>
      <c r="B126" s="11" t="s">
        <v>88</v>
      </c>
      <c r="C126" s="11" t="s">
        <v>129</v>
      </c>
      <c r="D126" s="11" t="s">
        <v>436</v>
      </c>
      <c r="E126" s="11">
        <v>4.2310112262628072</v>
      </c>
    </row>
    <row r="127" spans="1:5" ht="24.75">
      <c r="A127" s="11" t="s">
        <v>153</v>
      </c>
      <c r="B127" s="11" t="s">
        <v>88</v>
      </c>
      <c r="C127" s="11" t="s">
        <v>129</v>
      </c>
      <c r="D127" s="11" t="s">
        <v>437</v>
      </c>
      <c r="E127" s="11">
        <v>0.45639989670504166</v>
      </c>
    </row>
    <row r="128" spans="1:5" ht="24.75">
      <c r="A128" s="11" t="s">
        <v>153</v>
      </c>
      <c r="B128" s="11" t="s">
        <v>88</v>
      </c>
      <c r="C128" s="11" t="s">
        <v>129</v>
      </c>
      <c r="D128" s="11" t="s">
        <v>438</v>
      </c>
      <c r="E128" s="11">
        <v>0.35290465112861746</v>
      </c>
    </row>
    <row r="129" spans="1:5" ht="24.75">
      <c r="A129" s="11" t="s">
        <v>153</v>
      </c>
      <c r="B129" s="11" t="s">
        <v>88</v>
      </c>
      <c r="C129" s="11" t="s">
        <v>129</v>
      </c>
      <c r="D129" s="11" t="s">
        <v>439</v>
      </c>
      <c r="E129" s="11">
        <v>0.45639989670504155</v>
      </c>
    </row>
    <row r="130" spans="1:5" ht="24.75">
      <c r="A130" s="11" t="s">
        <v>153</v>
      </c>
      <c r="B130" s="11" t="s">
        <v>88</v>
      </c>
      <c r="C130" s="11" t="s">
        <v>129</v>
      </c>
      <c r="D130" s="11" t="s">
        <v>440</v>
      </c>
      <c r="E130" s="11">
        <v>4.2938129533469604</v>
      </c>
    </row>
    <row r="131" spans="1:5" ht="24.75">
      <c r="A131" s="11" t="s">
        <v>153</v>
      </c>
      <c r="B131" s="11" t="s">
        <v>88</v>
      </c>
      <c r="C131" s="11" t="s">
        <v>129</v>
      </c>
      <c r="D131" s="11" t="s">
        <v>441</v>
      </c>
      <c r="E131" s="11">
        <v>1.9201508670297185</v>
      </c>
    </row>
    <row r="132" spans="1:5" ht="24.75">
      <c r="A132" s="11" t="s">
        <v>153</v>
      </c>
      <c r="B132" s="11" t="s">
        <v>88</v>
      </c>
      <c r="C132" s="11" t="s">
        <v>129</v>
      </c>
      <c r="D132" s="11" t="s">
        <v>442</v>
      </c>
      <c r="E132" s="11">
        <v>0.7190502994653637</v>
      </c>
    </row>
    <row r="133" spans="1:5" ht="24.75">
      <c r="A133" s="11" t="s">
        <v>153</v>
      </c>
      <c r="B133" s="11" t="s">
        <v>88</v>
      </c>
      <c r="C133" s="11" t="s">
        <v>129</v>
      </c>
      <c r="D133" s="11" t="s">
        <v>443</v>
      </c>
      <c r="E133" s="11">
        <v>0.36245586186473128</v>
      </c>
    </row>
    <row r="134" spans="1:5" ht="24.75">
      <c r="A134" s="11" t="s">
        <v>153</v>
      </c>
      <c r="B134" s="11" t="s">
        <v>88</v>
      </c>
      <c r="C134" s="11" t="s">
        <v>129</v>
      </c>
      <c r="D134" s="11" t="s">
        <v>444</v>
      </c>
      <c r="E134" s="11">
        <v>4.2197850054532573</v>
      </c>
    </row>
    <row r="135" spans="1:5" ht="24.75">
      <c r="A135" s="11" t="s">
        <v>153</v>
      </c>
      <c r="B135" s="11" t="s">
        <v>88</v>
      </c>
      <c r="C135" s="11" t="s">
        <v>129</v>
      </c>
      <c r="D135" s="11" t="s">
        <v>445</v>
      </c>
      <c r="E135" s="11">
        <v>0.71905029946536803</v>
      </c>
    </row>
    <row r="136" spans="1:5" ht="24.75">
      <c r="A136" s="11" t="s">
        <v>153</v>
      </c>
      <c r="B136" s="11" t="s">
        <v>88</v>
      </c>
      <c r="C136" s="11" t="s">
        <v>129</v>
      </c>
      <c r="D136" s="11" t="s">
        <v>446</v>
      </c>
      <c r="E136" s="11">
        <v>0.41032303555936506</v>
      </c>
    </row>
    <row r="137" spans="1:5" ht="24.75">
      <c r="A137" s="11" t="s">
        <v>153</v>
      </c>
      <c r="B137" s="11" t="s">
        <v>88</v>
      </c>
      <c r="C137" s="11" t="s">
        <v>129</v>
      </c>
      <c r="D137" s="11" t="s">
        <v>447</v>
      </c>
      <c r="E137" s="11">
        <v>0.33912673129196946</v>
      </c>
    </row>
    <row r="138" spans="1:5" ht="24.75">
      <c r="A138" s="11" t="s">
        <v>153</v>
      </c>
      <c r="B138" s="11" t="s">
        <v>88</v>
      </c>
      <c r="C138" s="11" t="s">
        <v>129</v>
      </c>
      <c r="D138" s="11" t="s">
        <v>448</v>
      </c>
      <c r="E138" s="11">
        <v>4.3340502994653978</v>
      </c>
    </row>
    <row r="139" spans="1:5" ht="24.75">
      <c r="A139" s="11" t="s">
        <v>153</v>
      </c>
      <c r="B139" s="11" t="s">
        <v>88</v>
      </c>
      <c r="C139" s="11" t="s">
        <v>129</v>
      </c>
      <c r="D139" s="11" t="s">
        <v>449</v>
      </c>
      <c r="E139" s="11">
        <v>2.9280989690407799</v>
      </c>
    </row>
    <row r="140" spans="1:5" ht="24.75">
      <c r="A140" s="11" t="s">
        <v>153</v>
      </c>
      <c r="B140" s="11" t="s">
        <v>88</v>
      </c>
      <c r="C140" s="11" t="s">
        <v>129</v>
      </c>
      <c r="D140" s="11" t="s">
        <v>450</v>
      </c>
      <c r="E140" s="11">
        <v>2.3425359304470725</v>
      </c>
    </row>
    <row r="141" spans="1:5" ht="24.75">
      <c r="A141" s="11" t="s">
        <v>153</v>
      </c>
      <c r="B141" s="11" t="s">
        <v>88</v>
      </c>
      <c r="C141" s="11" t="s">
        <v>129</v>
      </c>
      <c r="D141" s="11" t="s">
        <v>451</v>
      </c>
      <c r="E141" s="11">
        <v>0.3628647301466707</v>
      </c>
    </row>
    <row r="142" spans="1:5" ht="24.75">
      <c r="A142" s="11" t="s">
        <v>153</v>
      </c>
      <c r="B142" s="11" t="s">
        <v>88</v>
      </c>
      <c r="C142" s="11" t="s">
        <v>129</v>
      </c>
      <c r="D142" s="11" t="s">
        <v>452</v>
      </c>
      <c r="E142" s="11">
        <v>6.056611980168837</v>
      </c>
    </row>
    <row r="143" spans="1:5" ht="24.75">
      <c r="A143" s="11" t="s">
        <v>153</v>
      </c>
      <c r="B143" s="11" t="s">
        <v>88</v>
      </c>
      <c r="C143" s="11" t="s">
        <v>129</v>
      </c>
      <c r="D143" s="11" t="s">
        <v>453</v>
      </c>
      <c r="E143" s="11">
        <v>0.64264922481886166</v>
      </c>
    </row>
    <row r="144" spans="1:5" ht="24.75">
      <c r="A144" s="11" t="s">
        <v>153</v>
      </c>
      <c r="B144" s="11" t="s">
        <v>88</v>
      </c>
      <c r="C144" s="11" t="s">
        <v>129</v>
      </c>
      <c r="D144" s="11" t="s">
        <v>454</v>
      </c>
      <c r="E144" s="11">
        <v>3.7611674244914779</v>
      </c>
    </row>
    <row r="145" spans="1:5" ht="24.75">
      <c r="A145" s="11" t="s">
        <v>153</v>
      </c>
      <c r="B145" s="11" t="s">
        <v>88</v>
      </c>
      <c r="C145" s="11" t="s">
        <v>129</v>
      </c>
      <c r="D145" s="11" t="s">
        <v>455</v>
      </c>
      <c r="E145" s="11">
        <v>2.8192366652638041</v>
      </c>
    </row>
    <row r="146" spans="1:5" ht="24.75">
      <c r="A146" s="11" t="s">
        <v>153</v>
      </c>
      <c r="B146" s="11" t="s">
        <v>88</v>
      </c>
      <c r="C146" s="11" t="s">
        <v>129</v>
      </c>
      <c r="D146" s="11" t="s">
        <v>456</v>
      </c>
      <c r="E146" s="11">
        <v>2.547992528318662</v>
      </c>
    </row>
    <row r="147" spans="1:5" ht="24.75">
      <c r="A147" s="11" t="s">
        <v>153</v>
      </c>
      <c r="B147" s="11" t="s">
        <v>88</v>
      </c>
      <c r="C147" s="11" t="s">
        <v>129</v>
      </c>
      <c r="D147" s="11" t="s">
        <v>457</v>
      </c>
      <c r="E147" s="11">
        <v>0.45639989670504227</v>
      </c>
    </row>
    <row r="148" spans="1:5" ht="24.75">
      <c r="A148" s="11" t="s">
        <v>153</v>
      </c>
      <c r="B148" s="11" t="s">
        <v>88</v>
      </c>
      <c r="C148" s="11" t="s">
        <v>129</v>
      </c>
      <c r="D148" s="11" t="s">
        <v>458</v>
      </c>
      <c r="E148" s="11">
        <v>0.4563998967050415</v>
      </c>
    </row>
    <row r="149" spans="1:5" ht="24.75">
      <c r="A149" s="11" t="s">
        <v>153</v>
      </c>
      <c r="B149" s="11" t="s">
        <v>88</v>
      </c>
      <c r="C149" s="11" t="s">
        <v>129</v>
      </c>
      <c r="D149" s="11" t="s">
        <v>459</v>
      </c>
      <c r="E149" s="11">
        <v>1.6707058882117101</v>
      </c>
    </row>
    <row r="150" spans="1:5" ht="24.75">
      <c r="A150" s="11" t="s">
        <v>153</v>
      </c>
      <c r="B150" s="11" t="s">
        <v>88</v>
      </c>
      <c r="C150" s="11" t="s">
        <v>129</v>
      </c>
      <c r="D150" s="11" t="s">
        <v>460</v>
      </c>
      <c r="E150" s="11">
        <v>0.50947258004445328</v>
      </c>
    </row>
    <row r="151" spans="1:5" ht="24.75">
      <c r="A151" s="11" t="s">
        <v>153</v>
      </c>
      <c r="B151" s="11" t="s">
        <v>88</v>
      </c>
      <c r="C151" s="11" t="s">
        <v>129</v>
      </c>
      <c r="D151" s="11" t="s">
        <v>461</v>
      </c>
      <c r="E151" s="11">
        <v>0.45639989670504028</v>
      </c>
    </row>
    <row r="152" spans="1:5" ht="24.75">
      <c r="A152" s="11" t="s">
        <v>153</v>
      </c>
      <c r="B152" s="11" t="s">
        <v>88</v>
      </c>
      <c r="C152" s="11" t="s">
        <v>129</v>
      </c>
      <c r="D152" s="11" t="s">
        <v>462</v>
      </c>
      <c r="E152" s="11">
        <v>0.45639989670504183</v>
      </c>
    </row>
    <row r="153" spans="1:5" ht="24.75">
      <c r="A153" s="11" t="s">
        <v>153</v>
      </c>
      <c r="B153" s="11" t="s">
        <v>88</v>
      </c>
      <c r="C153" s="11" t="s">
        <v>131</v>
      </c>
      <c r="D153" s="11" t="s">
        <v>463</v>
      </c>
      <c r="E153" s="11">
        <v>0.44248990487905399</v>
      </c>
    </row>
    <row r="154" spans="1:5" ht="24.75">
      <c r="A154" s="11" t="s">
        <v>153</v>
      </c>
      <c r="B154" s="11" t="s">
        <v>88</v>
      </c>
      <c r="C154" s="11" t="s">
        <v>131</v>
      </c>
      <c r="D154" s="11" t="s">
        <v>464</v>
      </c>
      <c r="E154" s="11">
        <v>3.2232156357317034</v>
      </c>
    </row>
    <row r="155" spans="1:5" ht="24.75">
      <c r="A155" s="11" t="s">
        <v>153</v>
      </c>
      <c r="B155" s="11" t="s">
        <v>88</v>
      </c>
      <c r="C155" s="11" t="s">
        <v>131</v>
      </c>
      <c r="D155" s="11" t="s">
        <v>465</v>
      </c>
      <c r="E155" s="11">
        <v>0.53748990487905923</v>
      </c>
    </row>
    <row r="156" spans="1:5" ht="24.75">
      <c r="A156" s="11" t="s">
        <v>153</v>
      </c>
      <c r="B156" s="11" t="s">
        <v>88</v>
      </c>
      <c r="C156" s="11" t="s">
        <v>131</v>
      </c>
      <c r="D156" s="11" t="s">
        <v>466</v>
      </c>
      <c r="E156" s="11">
        <v>1.3052133866097668</v>
      </c>
    </row>
    <row r="157" spans="1:5" ht="24.75">
      <c r="A157" s="11" t="s">
        <v>153</v>
      </c>
      <c r="B157" s="11" t="s">
        <v>88</v>
      </c>
      <c r="C157" s="11" t="s">
        <v>131</v>
      </c>
      <c r="D157" s="11" t="s">
        <v>467</v>
      </c>
      <c r="E157" s="11">
        <v>1.180999134379344</v>
      </c>
    </row>
    <row r="158" spans="1:5" ht="24.75">
      <c r="A158" s="11" t="s">
        <v>153</v>
      </c>
      <c r="B158" s="11" t="s">
        <v>88</v>
      </c>
      <c r="C158" s="11" t="s">
        <v>131</v>
      </c>
      <c r="D158" s="11" t="s">
        <v>468</v>
      </c>
      <c r="E158" s="11">
        <v>0.4563998967050415</v>
      </c>
    </row>
    <row r="159" spans="1:5" ht="24.75">
      <c r="A159" s="11" t="s">
        <v>153</v>
      </c>
      <c r="B159" s="11" t="s">
        <v>88</v>
      </c>
      <c r="C159" s="11" t="s">
        <v>131</v>
      </c>
      <c r="D159" s="11" t="s">
        <v>469</v>
      </c>
      <c r="E159" s="11">
        <v>1.348802482958589</v>
      </c>
    </row>
    <row r="160" spans="1:5" ht="24.75">
      <c r="A160" s="11" t="s">
        <v>153</v>
      </c>
      <c r="B160" s="11" t="s">
        <v>88</v>
      </c>
      <c r="C160" s="11" t="s">
        <v>131</v>
      </c>
      <c r="D160" s="11" t="s">
        <v>470</v>
      </c>
      <c r="E160" s="11">
        <v>0.99510967582344256</v>
      </c>
    </row>
    <row r="161" spans="1:5" ht="24.75">
      <c r="A161" s="11" t="s">
        <v>153</v>
      </c>
      <c r="B161" s="11" t="s">
        <v>88</v>
      </c>
      <c r="C161" s="11" t="s">
        <v>131</v>
      </c>
      <c r="D161" s="11" t="s">
        <v>471</v>
      </c>
      <c r="E161" s="11">
        <v>0.3837256673474444</v>
      </c>
    </row>
    <row r="162" spans="1:5" ht="24.75">
      <c r="A162" s="11" t="s">
        <v>153</v>
      </c>
      <c r="B162" s="11" t="s">
        <v>88</v>
      </c>
      <c r="C162" s="11" t="s">
        <v>131</v>
      </c>
      <c r="D162" s="11" t="s">
        <v>472</v>
      </c>
      <c r="E162" s="11">
        <v>1.3972593344264721</v>
      </c>
    </row>
    <row r="163" spans="1:5" ht="24.75">
      <c r="A163" s="11" t="s">
        <v>153</v>
      </c>
      <c r="B163" s="11" t="s">
        <v>88</v>
      </c>
      <c r="C163" s="11" t="s">
        <v>131</v>
      </c>
      <c r="D163" s="11" t="s">
        <v>473</v>
      </c>
      <c r="E163" s="11">
        <v>2.4921704778201907</v>
      </c>
    </row>
    <row r="164" spans="1:5" ht="24.75">
      <c r="A164" s="11" t="s">
        <v>153</v>
      </c>
      <c r="B164" s="11" t="s">
        <v>88</v>
      </c>
      <c r="C164" s="11" t="s">
        <v>131</v>
      </c>
      <c r="D164" s="11" t="s">
        <v>474</v>
      </c>
      <c r="E164" s="11">
        <v>6.4352379127481498</v>
      </c>
    </row>
    <row r="165" spans="1:5" ht="24.75">
      <c r="A165" s="11" t="s">
        <v>153</v>
      </c>
      <c r="B165" s="11" t="s">
        <v>88</v>
      </c>
      <c r="C165" s="11" t="s">
        <v>131</v>
      </c>
      <c r="D165" s="11" t="s">
        <v>475</v>
      </c>
      <c r="E165" s="11">
        <v>5.3281992163397982</v>
      </c>
    </row>
    <row r="166" spans="1:5" ht="24.75">
      <c r="A166" s="11" t="s">
        <v>153</v>
      </c>
      <c r="B166" s="11" t="s">
        <v>88</v>
      </c>
      <c r="C166" s="11" t="s">
        <v>131</v>
      </c>
      <c r="D166" s="11" t="s">
        <v>476</v>
      </c>
      <c r="E166" s="11">
        <v>4.3917245288229578</v>
      </c>
    </row>
    <row r="167" spans="1:5" ht="24.75">
      <c r="A167" s="11" t="s">
        <v>153</v>
      </c>
      <c r="B167" s="11" t="s">
        <v>88</v>
      </c>
      <c r="C167" s="11" t="s">
        <v>131</v>
      </c>
      <c r="D167" s="11" t="s">
        <v>477</v>
      </c>
      <c r="E167" s="11">
        <v>0.2754283998404653</v>
      </c>
    </row>
    <row r="168" spans="1:5" ht="24.75">
      <c r="A168" s="11" t="s">
        <v>153</v>
      </c>
      <c r="B168" s="11" t="s">
        <v>88</v>
      </c>
      <c r="C168" s="11" t="s">
        <v>131</v>
      </c>
      <c r="D168" s="11" t="s">
        <v>478</v>
      </c>
      <c r="E168" s="11">
        <v>4.3190502994653714</v>
      </c>
    </row>
    <row r="169" spans="1:5" ht="24.75">
      <c r="A169" s="11" t="s">
        <v>153</v>
      </c>
      <c r="B169" s="11" t="s">
        <v>88</v>
      </c>
      <c r="C169" s="11" t="s">
        <v>131</v>
      </c>
      <c r="D169" s="11" t="s">
        <v>479</v>
      </c>
      <c r="E169" s="11">
        <v>0.45771842310564986</v>
      </c>
    </row>
    <row r="170" spans="1:5" ht="24.75">
      <c r="A170" s="11" t="s">
        <v>153</v>
      </c>
      <c r="B170" s="11" t="s">
        <v>88</v>
      </c>
      <c r="C170" s="11" t="s">
        <v>131</v>
      </c>
      <c r="D170" s="11" t="s">
        <v>480</v>
      </c>
      <c r="E170" s="11">
        <v>2.9890023265197779E-2</v>
      </c>
    </row>
    <row r="171" spans="1:5" ht="24.75">
      <c r="A171" s="11" t="s">
        <v>153</v>
      </c>
      <c r="B171" s="11" t="s">
        <v>88</v>
      </c>
      <c r="C171" s="11" t="s">
        <v>131</v>
      </c>
      <c r="D171" s="11" t="s">
        <v>481</v>
      </c>
      <c r="E171" s="11">
        <v>0.74725414352327146</v>
      </c>
    </row>
    <row r="172" spans="1:5" ht="24.75">
      <c r="A172" s="11" t="s">
        <v>153</v>
      </c>
      <c r="B172" s="11" t="s">
        <v>88</v>
      </c>
      <c r="C172" s="11" t="s">
        <v>131</v>
      </c>
      <c r="D172" s="11" t="s">
        <v>482</v>
      </c>
      <c r="E172" s="11">
        <v>0.54034547482691986</v>
      </c>
    </row>
    <row r="173" spans="1:5" ht="24.75">
      <c r="A173" s="11" t="s">
        <v>153</v>
      </c>
      <c r="B173" s="11" t="s">
        <v>88</v>
      </c>
      <c r="C173" s="11" t="s">
        <v>131</v>
      </c>
      <c r="D173" s="11" t="s">
        <v>483</v>
      </c>
      <c r="E173" s="11">
        <v>0.71905029946535937</v>
      </c>
    </row>
    <row r="174" spans="1:5" ht="24.75">
      <c r="A174" s="11" t="s">
        <v>153</v>
      </c>
      <c r="B174" s="11" t="s">
        <v>88</v>
      </c>
      <c r="C174" s="11" t="s">
        <v>131</v>
      </c>
      <c r="D174" s="11" t="s">
        <v>484</v>
      </c>
      <c r="E174" s="11">
        <v>6.718671287532004</v>
      </c>
    </row>
    <row r="175" spans="1:5" ht="24.75">
      <c r="A175" s="11" t="s">
        <v>153</v>
      </c>
      <c r="B175" s="11" t="s">
        <v>88</v>
      </c>
      <c r="C175" s="11" t="s">
        <v>131</v>
      </c>
      <c r="D175" s="11" t="s">
        <v>485</v>
      </c>
      <c r="E175" s="11">
        <v>0.58380000000000809</v>
      </c>
    </row>
    <row r="176" spans="1:5" ht="24.75">
      <c r="A176" s="11" t="s">
        <v>153</v>
      </c>
      <c r="B176" s="11" t="s">
        <v>88</v>
      </c>
      <c r="C176" s="11" t="s">
        <v>131</v>
      </c>
      <c r="D176" s="11" t="s">
        <v>486</v>
      </c>
      <c r="E176" s="11">
        <v>0.71905029946540999</v>
      </c>
    </row>
    <row r="177" spans="1:5" ht="24.75">
      <c r="A177" s="11" t="s">
        <v>153</v>
      </c>
      <c r="B177" s="11" t="s">
        <v>88</v>
      </c>
      <c r="C177" s="11" t="s">
        <v>131</v>
      </c>
      <c r="D177" s="11" t="s">
        <v>487</v>
      </c>
      <c r="E177" s="11">
        <v>8.4947738631659409</v>
      </c>
    </row>
    <row r="178" spans="1:5" ht="24.75">
      <c r="A178" s="11" t="s">
        <v>153</v>
      </c>
      <c r="B178" s="11" t="s">
        <v>88</v>
      </c>
      <c r="C178" s="11" t="s">
        <v>131</v>
      </c>
      <c r="D178" s="11" t="s">
        <v>488</v>
      </c>
      <c r="E178" s="11">
        <v>0.69905029946538888</v>
      </c>
    </row>
    <row r="179" spans="1:5" ht="24.75">
      <c r="A179" s="11" t="s">
        <v>153</v>
      </c>
      <c r="B179" s="11" t="s">
        <v>88</v>
      </c>
      <c r="C179" s="11" t="s">
        <v>131</v>
      </c>
      <c r="D179" s="11" t="s">
        <v>489</v>
      </c>
      <c r="E179" s="11">
        <v>1.9278608567395417</v>
      </c>
    </row>
    <row r="180" spans="1:5" ht="24.75">
      <c r="A180" s="11" t="s">
        <v>153</v>
      </c>
      <c r="B180" s="11" t="s">
        <v>88</v>
      </c>
      <c r="C180" s="11" t="s">
        <v>131</v>
      </c>
      <c r="D180" s="11" t="s">
        <v>490</v>
      </c>
      <c r="E180" s="11">
        <v>0.6990502994654495</v>
      </c>
    </row>
    <row r="181" spans="1:5" ht="24.75">
      <c r="A181" s="11" t="s">
        <v>153</v>
      </c>
      <c r="B181" s="11" t="s">
        <v>88</v>
      </c>
      <c r="C181" s="11" t="s">
        <v>131</v>
      </c>
      <c r="D181" s="11" t="s">
        <v>491</v>
      </c>
      <c r="E181" s="11">
        <v>3.6718619315509788</v>
      </c>
    </row>
    <row r="182" spans="1:5" ht="24.75">
      <c r="A182" s="11" t="s">
        <v>153</v>
      </c>
      <c r="B182" s="11" t="s">
        <v>88</v>
      </c>
      <c r="C182" s="11" t="s">
        <v>131</v>
      </c>
      <c r="D182" s="11" t="s">
        <v>492</v>
      </c>
      <c r="E182" s="11">
        <v>2.8623562823957398</v>
      </c>
    </row>
    <row r="183" spans="1:5" ht="24.75">
      <c r="A183" s="11" t="s">
        <v>153</v>
      </c>
      <c r="B183" s="11" t="s">
        <v>88</v>
      </c>
      <c r="C183" s="11" t="s">
        <v>131</v>
      </c>
      <c r="D183" s="11" t="s">
        <v>493</v>
      </c>
      <c r="E183" s="11">
        <v>0.45639989670504166</v>
      </c>
    </row>
    <row r="184" spans="1:5" ht="24.75">
      <c r="A184" s="11" t="s">
        <v>153</v>
      </c>
      <c r="B184" s="11" t="s">
        <v>88</v>
      </c>
      <c r="C184" s="11" t="s">
        <v>131</v>
      </c>
      <c r="D184" s="11" t="s">
        <v>494</v>
      </c>
      <c r="E184" s="11">
        <v>0.4120219106147136</v>
      </c>
    </row>
    <row r="185" spans="1:5" ht="24.75">
      <c r="A185" s="11" t="s">
        <v>153</v>
      </c>
      <c r="B185" s="11" t="s">
        <v>88</v>
      </c>
      <c r="C185" s="11" t="s">
        <v>131</v>
      </c>
      <c r="D185" s="11" t="s">
        <v>495</v>
      </c>
      <c r="E185" s="11">
        <v>0.45639989670504277</v>
      </c>
    </row>
    <row r="186" spans="1:5" ht="24.75">
      <c r="A186" s="11" t="s">
        <v>153</v>
      </c>
      <c r="B186" s="11" t="s">
        <v>88</v>
      </c>
      <c r="C186" s="11" t="s">
        <v>131</v>
      </c>
      <c r="D186" s="11" t="s">
        <v>496</v>
      </c>
      <c r="E186" s="11">
        <v>1.5650019654430691</v>
      </c>
    </row>
    <row r="187" spans="1:5" ht="24.75">
      <c r="A187" s="11" t="s">
        <v>153</v>
      </c>
      <c r="B187" s="11" t="s">
        <v>88</v>
      </c>
      <c r="C187" s="11" t="s">
        <v>131</v>
      </c>
      <c r="D187" s="11" t="s">
        <v>497</v>
      </c>
      <c r="E187" s="11">
        <v>0.45639989670504522</v>
      </c>
    </row>
    <row r="188" spans="1:5" ht="24.75">
      <c r="A188" s="11" t="s">
        <v>153</v>
      </c>
      <c r="B188" s="11" t="s">
        <v>88</v>
      </c>
      <c r="C188" s="11" t="s">
        <v>131</v>
      </c>
      <c r="D188" s="11" t="s">
        <v>498</v>
      </c>
      <c r="E188" s="11">
        <v>0.45639989670504527</v>
      </c>
    </row>
    <row r="189" spans="1:5" ht="24.75">
      <c r="A189" s="11" t="s">
        <v>153</v>
      </c>
      <c r="B189" s="11" t="s">
        <v>88</v>
      </c>
      <c r="C189" s="11" t="s">
        <v>131</v>
      </c>
      <c r="D189" s="11" t="s">
        <v>499</v>
      </c>
      <c r="E189" s="11">
        <v>6.2694267060824149</v>
      </c>
    </row>
    <row r="190" spans="1:5" ht="24.75">
      <c r="A190" s="11" t="s">
        <v>153</v>
      </c>
      <c r="B190" s="11" t="s">
        <v>88</v>
      </c>
      <c r="C190" s="11" t="s">
        <v>131</v>
      </c>
      <c r="D190" s="11" t="s">
        <v>500</v>
      </c>
      <c r="E190" s="11">
        <v>2.9959431006442183</v>
      </c>
    </row>
    <row r="191" spans="1:5" ht="24.75">
      <c r="A191" s="11" t="s">
        <v>153</v>
      </c>
      <c r="B191" s="11" t="s">
        <v>88</v>
      </c>
      <c r="C191" s="11" t="s">
        <v>131</v>
      </c>
      <c r="D191" s="11" t="s">
        <v>501</v>
      </c>
      <c r="E191" s="11">
        <v>1.6652755665487331</v>
      </c>
    </row>
    <row r="192" spans="1:5" ht="24.75">
      <c r="A192" s="11" t="s">
        <v>153</v>
      </c>
      <c r="B192" s="11" t="s">
        <v>88</v>
      </c>
      <c r="C192" s="11" t="s">
        <v>131</v>
      </c>
      <c r="D192" s="11" t="s">
        <v>502</v>
      </c>
      <c r="E192" s="11">
        <v>5.8830094451465351</v>
      </c>
    </row>
    <row r="193" spans="1:5" ht="24.75">
      <c r="A193" s="11" t="s">
        <v>153</v>
      </c>
      <c r="B193" s="11" t="s">
        <v>88</v>
      </c>
      <c r="C193" s="11" t="s">
        <v>131</v>
      </c>
      <c r="D193" s="11" t="s">
        <v>503</v>
      </c>
      <c r="E193" s="11">
        <v>0.71905029946536914</v>
      </c>
    </row>
    <row r="194" spans="1:5" ht="24.75">
      <c r="A194" s="11" t="s">
        <v>153</v>
      </c>
      <c r="B194" s="11" t="s">
        <v>88</v>
      </c>
      <c r="C194" s="11" t="s">
        <v>131</v>
      </c>
      <c r="D194" s="11" t="s">
        <v>504</v>
      </c>
      <c r="E194" s="11">
        <v>0.37345786437625172</v>
      </c>
    </row>
    <row r="195" spans="1:5" ht="24.75">
      <c r="A195" s="11" t="s">
        <v>153</v>
      </c>
      <c r="B195" s="11" t="s">
        <v>88</v>
      </c>
      <c r="C195" s="11" t="s">
        <v>131</v>
      </c>
      <c r="D195" s="11" t="s">
        <v>505</v>
      </c>
      <c r="E195" s="11">
        <v>4.3186801307947933</v>
      </c>
    </row>
    <row r="196" spans="1:5" ht="24.75">
      <c r="A196" s="11" t="s">
        <v>153</v>
      </c>
      <c r="B196" s="11" t="s">
        <v>88</v>
      </c>
      <c r="C196" s="11" t="s">
        <v>131</v>
      </c>
      <c r="D196" s="11" t="s">
        <v>506</v>
      </c>
      <c r="E196" s="11">
        <v>0.7190502994653637</v>
      </c>
    </row>
    <row r="197" spans="1:5" ht="24.75">
      <c r="A197" s="11" t="s">
        <v>153</v>
      </c>
      <c r="B197" s="11" t="s">
        <v>88</v>
      </c>
      <c r="C197" s="11" t="s">
        <v>131</v>
      </c>
      <c r="D197" s="11" t="s">
        <v>507</v>
      </c>
      <c r="E197" s="11">
        <v>0.46218010468971094</v>
      </c>
    </row>
    <row r="198" spans="1:5" ht="24.75">
      <c r="A198" s="11" t="s">
        <v>153</v>
      </c>
      <c r="B198" s="11" t="s">
        <v>88</v>
      </c>
      <c r="C198" s="11" t="s">
        <v>131</v>
      </c>
      <c r="D198" s="11" t="s">
        <v>508</v>
      </c>
      <c r="E198" s="11">
        <v>2.2125511444345629</v>
      </c>
    </row>
    <row r="199" spans="1:5" ht="24.75">
      <c r="A199" s="11" t="s">
        <v>153</v>
      </c>
      <c r="B199" s="11" t="s">
        <v>88</v>
      </c>
      <c r="C199" s="11" t="s">
        <v>131</v>
      </c>
      <c r="D199" s="11" t="s">
        <v>509</v>
      </c>
      <c r="E199" s="11">
        <v>9.0342442849014923E-2</v>
      </c>
    </row>
    <row r="200" spans="1:5" ht="24.75">
      <c r="A200" s="11" t="s">
        <v>153</v>
      </c>
      <c r="B200" s="11" t="s">
        <v>88</v>
      </c>
      <c r="C200" s="11" t="s">
        <v>131</v>
      </c>
      <c r="D200" s="11" t="s">
        <v>510</v>
      </c>
      <c r="E200" s="11">
        <v>0.92992218897360612</v>
      </c>
    </row>
    <row r="201" spans="1:5" ht="24.75">
      <c r="A201" s="11" t="s">
        <v>153</v>
      </c>
      <c r="B201" s="11" t="s">
        <v>88</v>
      </c>
      <c r="C201" s="11" t="s">
        <v>131</v>
      </c>
      <c r="D201" s="11" t="s">
        <v>511</v>
      </c>
      <c r="E201" s="11">
        <v>0.45639989670504061</v>
      </c>
    </row>
    <row r="202" spans="1:5" ht="24.75">
      <c r="A202" s="11" t="s">
        <v>153</v>
      </c>
      <c r="B202" s="11" t="s">
        <v>88</v>
      </c>
      <c r="C202" s="11" t="s">
        <v>131</v>
      </c>
      <c r="D202" s="11" t="s">
        <v>512</v>
      </c>
      <c r="E202" s="11">
        <v>1.3589728032969941</v>
      </c>
    </row>
    <row r="203" spans="1:5" ht="24.75">
      <c r="A203" s="11" t="s">
        <v>153</v>
      </c>
      <c r="B203" s="11" t="s">
        <v>88</v>
      </c>
      <c r="C203" s="11" t="s">
        <v>131</v>
      </c>
      <c r="D203" s="11" t="s">
        <v>513</v>
      </c>
      <c r="E203" s="11">
        <v>1.7680054298850683</v>
      </c>
    </row>
    <row r="204" spans="1:5" ht="24.75">
      <c r="A204" s="11" t="s">
        <v>153</v>
      </c>
      <c r="B204" s="11" t="s">
        <v>88</v>
      </c>
      <c r="C204" s="11" t="s">
        <v>131</v>
      </c>
      <c r="D204" s="11" t="s">
        <v>514</v>
      </c>
      <c r="E204" s="11">
        <v>0.45639989670503328</v>
      </c>
    </row>
    <row r="205" spans="1:5" ht="24.75">
      <c r="A205" s="11" t="s">
        <v>153</v>
      </c>
      <c r="B205" s="11" t="s">
        <v>88</v>
      </c>
      <c r="C205" s="11" t="s">
        <v>131</v>
      </c>
      <c r="D205" s="11" t="s">
        <v>515</v>
      </c>
      <c r="E205" s="11">
        <v>2.3754800413660329</v>
      </c>
    </row>
    <row r="206" spans="1:5" ht="24.75">
      <c r="A206" s="11" t="s">
        <v>153</v>
      </c>
      <c r="B206" s="11" t="s">
        <v>88</v>
      </c>
      <c r="C206" s="11" t="s">
        <v>131</v>
      </c>
      <c r="D206" s="11" t="s">
        <v>516</v>
      </c>
      <c r="E206" s="11">
        <v>4.2920312216894594</v>
      </c>
    </row>
    <row r="207" spans="1:5" ht="24.75">
      <c r="A207" s="11" t="s">
        <v>153</v>
      </c>
      <c r="B207" s="11" t="s">
        <v>88</v>
      </c>
      <c r="C207" s="11" t="s">
        <v>131</v>
      </c>
      <c r="D207" s="11" t="s">
        <v>517</v>
      </c>
      <c r="E207" s="11">
        <v>8.0884271247479322E-2</v>
      </c>
    </row>
    <row r="208" spans="1:5" ht="24.75">
      <c r="A208" s="11" t="s">
        <v>153</v>
      </c>
      <c r="B208" s="11" t="s">
        <v>88</v>
      </c>
      <c r="C208" s="11" t="s">
        <v>131</v>
      </c>
      <c r="D208" s="11" t="s">
        <v>518</v>
      </c>
      <c r="E208" s="11">
        <v>0.7001000000000217</v>
      </c>
    </row>
    <row r="209" spans="1:5" ht="24.75">
      <c r="A209" s="11" t="s">
        <v>153</v>
      </c>
      <c r="B209" s="11" t="s">
        <v>88</v>
      </c>
      <c r="C209" s="11" t="s">
        <v>131</v>
      </c>
      <c r="D209" s="11" t="s">
        <v>519</v>
      </c>
      <c r="E209" s="11">
        <v>1.0173593128826111E-2</v>
      </c>
    </row>
    <row r="210" spans="1:5" ht="24.75">
      <c r="A210" s="11" t="s">
        <v>153</v>
      </c>
      <c r="B210" s="11" t="s">
        <v>88</v>
      </c>
      <c r="C210" s="11" t="s">
        <v>131</v>
      </c>
      <c r="D210" s="11" t="s">
        <v>520</v>
      </c>
      <c r="E210" s="11">
        <v>2.3531616697382201</v>
      </c>
    </row>
    <row r="211" spans="1:5" ht="24.75">
      <c r="A211" s="11" t="s">
        <v>153</v>
      </c>
      <c r="B211" s="11" t="s">
        <v>88</v>
      </c>
      <c r="C211" s="11" t="s">
        <v>131</v>
      </c>
      <c r="D211" s="11" t="s">
        <v>521</v>
      </c>
      <c r="E211" s="11">
        <v>8.0884271247484679E-2</v>
      </c>
    </row>
    <row r="212" spans="1:5" ht="24.75">
      <c r="A212" s="11" t="s">
        <v>153</v>
      </c>
      <c r="B212" s="11" t="s">
        <v>88</v>
      </c>
      <c r="C212" s="11" t="s">
        <v>131</v>
      </c>
      <c r="D212" s="11" t="s">
        <v>522</v>
      </c>
      <c r="E212" s="11">
        <v>0.7001000000000217</v>
      </c>
    </row>
    <row r="213" spans="1:5" ht="24.75">
      <c r="A213" s="11" t="s">
        <v>153</v>
      </c>
      <c r="B213" s="11" t="s">
        <v>88</v>
      </c>
      <c r="C213" s="11" t="s">
        <v>131</v>
      </c>
      <c r="D213" s="11" t="s">
        <v>523</v>
      </c>
      <c r="E213" s="11">
        <v>1.0173593128825351E-2</v>
      </c>
    </row>
    <row r="214" spans="1:5" ht="24.75">
      <c r="A214" s="11" t="s">
        <v>153</v>
      </c>
      <c r="B214" s="11" t="s">
        <v>88</v>
      </c>
      <c r="C214" s="11" t="s">
        <v>131</v>
      </c>
      <c r="D214" s="11" t="s">
        <v>524</v>
      </c>
      <c r="E214" s="11">
        <v>8.0884271247461739E-2</v>
      </c>
    </row>
    <row r="215" spans="1:5" ht="24.75">
      <c r="A215" s="11" t="s">
        <v>153</v>
      </c>
      <c r="B215" s="11" t="s">
        <v>88</v>
      </c>
      <c r="C215" s="11" t="s">
        <v>131</v>
      </c>
      <c r="D215" s="11" t="s">
        <v>525</v>
      </c>
      <c r="E215" s="11">
        <v>0.69043022119935615</v>
      </c>
    </row>
    <row r="216" spans="1:5" ht="24.75">
      <c r="A216" s="11" t="s">
        <v>153</v>
      </c>
      <c r="B216" s="11" t="s">
        <v>88</v>
      </c>
      <c r="C216" s="11" t="s">
        <v>131</v>
      </c>
      <c r="D216" s="11" t="s">
        <v>526</v>
      </c>
      <c r="E216" s="11">
        <v>1.0173593128825334E-2</v>
      </c>
    </row>
    <row r="217" spans="1:5" ht="24.75">
      <c r="A217" s="11" t="s">
        <v>153</v>
      </c>
      <c r="B217" s="11" t="s">
        <v>88</v>
      </c>
      <c r="C217" s="11" t="s">
        <v>131</v>
      </c>
      <c r="D217" s="11" t="s">
        <v>527</v>
      </c>
      <c r="E217" s="11">
        <v>8.0884271247478573E-2</v>
      </c>
    </row>
    <row r="218" spans="1:5" ht="24.75">
      <c r="A218" s="11" t="s">
        <v>153</v>
      </c>
      <c r="B218" s="11" t="s">
        <v>88</v>
      </c>
      <c r="C218" s="11" t="s">
        <v>131</v>
      </c>
      <c r="D218" s="11" t="s">
        <v>528</v>
      </c>
      <c r="E218" s="11">
        <v>0.67606060056400363</v>
      </c>
    </row>
    <row r="219" spans="1:5" ht="24.75">
      <c r="A219" s="11" t="s">
        <v>153</v>
      </c>
      <c r="B219" s="11" t="s">
        <v>88</v>
      </c>
      <c r="C219" s="11" t="s">
        <v>131</v>
      </c>
      <c r="D219" s="11" t="s">
        <v>529</v>
      </c>
      <c r="E219" s="11">
        <v>1.0173593128831848E-2</v>
      </c>
    </row>
    <row r="220" spans="1:5">
      <c r="A220" s="1" t="s">
        <v>81</v>
      </c>
      <c r="B220" s="1" t="s">
        <v>81</v>
      </c>
      <c r="C220" s="1">
        <f>SUBTOTAL(103,Elements135101[Elemento])</f>
        <v>213</v>
      </c>
      <c r="D220" s="1" t="s">
        <v>81</v>
      </c>
      <c r="E220" s="1">
        <f>SUBTOTAL(109,Elements135101[Totais:])</f>
        <v>304.94080326027512</v>
      </c>
    </row>
  </sheetData>
  <mergeCells count="3">
    <mergeCell ref="A1:E2"/>
    <mergeCell ref="A4:E4"/>
    <mergeCell ref="A5:E5"/>
  </mergeCells>
  <hyperlinks>
    <hyperlink ref="A1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0000000}"/>
    <hyperlink ref="B1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1000000}"/>
    <hyperlink ref="C1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2000000}"/>
    <hyperlink ref="D1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3000000}"/>
    <hyperlink ref="E1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4000000}"/>
    <hyperlink ref="A2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5000000}"/>
    <hyperlink ref="B2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6000000}"/>
    <hyperlink ref="C2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7000000}"/>
    <hyperlink ref="D2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8000000}"/>
    <hyperlink ref="E2" location="'13.5.10'!A1" display="TUBULACAO EM COBRE PARA INTERLIGACAO DE SPLIT AO CONDENSADOR /EVAPORADOR,CONFORME ABNT NBR 16655,INCLUSIVE ISOLAMENTO TER MICO,ALIMENTACAO ELETRICA,CONEXOES E FIXACAO,PARA APARELHOS DE 9000 A 30000 BTU/H.FORNECIMENTO E INSTALACAO" xr:uid="{00000000-0004-0000-1900-000009000000}"/>
    <hyperlink ref="A4" location="'13.5.10'!A1" display="Tubulação (Comprimento)" xr:uid="{00000000-0004-0000-1900-00000A000000}"/>
    <hyperlink ref="B4" location="'13.5.10'!A1" display="Tubulação (Comprimento)" xr:uid="{00000000-0004-0000-1900-00000B000000}"/>
    <hyperlink ref="C4" location="'13.5.10'!A1" display="Tubulação (Comprimento)" xr:uid="{00000000-0004-0000-1900-00000C000000}"/>
    <hyperlink ref="D4" location="'13.5.10'!A1" display="Tubulação (Comprimento)" xr:uid="{00000000-0004-0000-1900-00000D000000}"/>
    <hyperlink ref="E4" location="'13.5.10'!A1" display="Tubulação (Comprimento)" xr:uid="{00000000-0004-0000-1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5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58</v>
      </c>
      <c r="B1" s="23" t="s">
        <v>58</v>
      </c>
      <c r="C1" s="23" t="s">
        <v>58</v>
      </c>
      <c r="D1" s="23" t="s">
        <v>58</v>
      </c>
      <c r="E1" s="23" t="s">
        <v>58</v>
      </c>
    </row>
    <row r="2" spans="1:5">
      <c r="A2" s="23" t="s">
        <v>58</v>
      </c>
      <c r="B2" s="23" t="s">
        <v>58</v>
      </c>
      <c r="C2" s="23" t="s">
        <v>58</v>
      </c>
      <c r="D2" s="23" t="s">
        <v>58</v>
      </c>
      <c r="E2" s="23" t="s">
        <v>58</v>
      </c>
    </row>
    <row r="4" spans="1:5">
      <c r="A4" s="18" t="s">
        <v>133</v>
      </c>
      <c r="B4" s="18" t="s">
        <v>133</v>
      </c>
      <c r="C4" s="18" t="s">
        <v>133</v>
      </c>
      <c r="D4" s="18" t="s">
        <v>133</v>
      </c>
      <c r="E4" s="18" t="s">
        <v>133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135</v>
      </c>
      <c r="D7" s="11" t="s">
        <v>530</v>
      </c>
      <c r="E7" s="11">
        <v>1</v>
      </c>
    </row>
    <row r="8" spans="1:5" ht="24.75">
      <c r="A8" s="11" t="s">
        <v>153</v>
      </c>
      <c r="B8" s="11" t="s">
        <v>88</v>
      </c>
      <c r="C8" s="11" t="s">
        <v>135</v>
      </c>
      <c r="D8" s="11" t="s">
        <v>531</v>
      </c>
      <c r="E8" s="11">
        <v>1</v>
      </c>
    </row>
    <row r="9" spans="1:5" ht="24.75">
      <c r="A9" s="11" t="s">
        <v>153</v>
      </c>
      <c r="B9" s="11" t="s">
        <v>88</v>
      </c>
      <c r="C9" s="11" t="s">
        <v>135</v>
      </c>
      <c r="D9" s="11" t="s">
        <v>532</v>
      </c>
      <c r="E9" s="11">
        <v>1</v>
      </c>
    </row>
    <row r="10" spans="1:5" ht="24.75">
      <c r="A10" s="11" t="s">
        <v>153</v>
      </c>
      <c r="B10" s="11" t="s">
        <v>88</v>
      </c>
      <c r="C10" s="11" t="s">
        <v>135</v>
      </c>
      <c r="D10" s="11" t="s">
        <v>533</v>
      </c>
      <c r="E10" s="11">
        <v>1</v>
      </c>
    </row>
    <row r="11" spans="1:5" ht="24.75">
      <c r="A11" s="11" t="s">
        <v>153</v>
      </c>
      <c r="B11" s="11" t="s">
        <v>88</v>
      </c>
      <c r="C11" s="11" t="s">
        <v>135</v>
      </c>
      <c r="D11" s="11" t="s">
        <v>534</v>
      </c>
      <c r="E11" s="11">
        <v>1</v>
      </c>
    </row>
    <row r="12" spans="1:5" ht="24.75">
      <c r="A12" s="11" t="s">
        <v>153</v>
      </c>
      <c r="B12" s="11" t="s">
        <v>88</v>
      </c>
      <c r="C12" s="11" t="s">
        <v>135</v>
      </c>
      <c r="D12" s="11" t="s">
        <v>535</v>
      </c>
      <c r="E12" s="11">
        <v>1</v>
      </c>
    </row>
    <row r="13" spans="1:5" ht="24.75">
      <c r="A13" s="11" t="s">
        <v>153</v>
      </c>
      <c r="B13" s="11" t="s">
        <v>88</v>
      </c>
      <c r="C13" s="11" t="s">
        <v>135</v>
      </c>
      <c r="D13" s="11" t="s">
        <v>536</v>
      </c>
      <c r="E13" s="11">
        <v>1</v>
      </c>
    </row>
    <row r="14" spans="1:5" ht="24.75">
      <c r="A14" s="11" t="s">
        <v>153</v>
      </c>
      <c r="B14" s="11" t="s">
        <v>88</v>
      </c>
      <c r="C14" s="11" t="s">
        <v>135</v>
      </c>
      <c r="D14" s="11" t="s">
        <v>537</v>
      </c>
      <c r="E14" s="11">
        <v>1</v>
      </c>
    </row>
    <row r="15" spans="1:5" ht="24.75">
      <c r="A15" s="11" t="s">
        <v>153</v>
      </c>
      <c r="B15" s="11" t="s">
        <v>88</v>
      </c>
      <c r="C15" s="11" t="s">
        <v>135</v>
      </c>
      <c r="D15" s="11" t="s">
        <v>538</v>
      </c>
      <c r="E15" s="11">
        <v>1</v>
      </c>
    </row>
    <row r="16" spans="1:5" ht="24.75">
      <c r="A16" s="11" t="s">
        <v>153</v>
      </c>
      <c r="B16" s="11" t="s">
        <v>88</v>
      </c>
      <c r="C16" s="11" t="s">
        <v>135</v>
      </c>
      <c r="D16" s="11" t="s">
        <v>539</v>
      </c>
      <c r="E16" s="11">
        <v>1</v>
      </c>
    </row>
    <row r="17" spans="1:5" ht="24.75">
      <c r="A17" s="11" t="s">
        <v>153</v>
      </c>
      <c r="B17" s="11" t="s">
        <v>88</v>
      </c>
      <c r="C17" s="11" t="s">
        <v>135</v>
      </c>
      <c r="D17" s="11" t="s">
        <v>540</v>
      </c>
      <c r="E17" s="11">
        <v>1</v>
      </c>
    </row>
    <row r="18" spans="1:5" ht="24.75">
      <c r="A18" s="11" t="s">
        <v>153</v>
      </c>
      <c r="B18" s="11" t="s">
        <v>88</v>
      </c>
      <c r="C18" s="11" t="s">
        <v>135</v>
      </c>
      <c r="D18" s="11" t="s">
        <v>541</v>
      </c>
      <c r="E18" s="11">
        <v>1</v>
      </c>
    </row>
    <row r="19" spans="1:5" ht="24.75">
      <c r="A19" s="11" t="s">
        <v>153</v>
      </c>
      <c r="B19" s="11" t="s">
        <v>88</v>
      </c>
      <c r="C19" s="11" t="s">
        <v>135</v>
      </c>
      <c r="D19" s="11" t="s">
        <v>542</v>
      </c>
      <c r="E19" s="11">
        <v>1</v>
      </c>
    </row>
    <row r="20" spans="1:5" ht="24.75">
      <c r="A20" s="11" t="s">
        <v>153</v>
      </c>
      <c r="B20" s="11" t="s">
        <v>88</v>
      </c>
      <c r="C20" s="11" t="s">
        <v>135</v>
      </c>
      <c r="D20" s="11" t="s">
        <v>543</v>
      </c>
      <c r="E20" s="11">
        <v>1</v>
      </c>
    </row>
    <row r="21" spans="1:5" ht="24.75">
      <c r="A21" s="11" t="s">
        <v>153</v>
      </c>
      <c r="B21" s="11" t="s">
        <v>88</v>
      </c>
      <c r="C21" s="11" t="s">
        <v>135</v>
      </c>
      <c r="D21" s="11" t="s">
        <v>544</v>
      </c>
      <c r="E21" s="11">
        <v>1</v>
      </c>
    </row>
    <row r="22" spans="1:5" ht="24.75">
      <c r="A22" s="11" t="s">
        <v>153</v>
      </c>
      <c r="B22" s="11" t="s">
        <v>88</v>
      </c>
      <c r="C22" s="11" t="s">
        <v>135</v>
      </c>
      <c r="D22" s="11" t="s">
        <v>545</v>
      </c>
      <c r="E22" s="11">
        <v>1</v>
      </c>
    </row>
    <row r="23" spans="1:5" ht="24.75">
      <c r="A23" s="11" t="s">
        <v>153</v>
      </c>
      <c r="B23" s="11" t="s">
        <v>88</v>
      </c>
      <c r="C23" s="11" t="s">
        <v>135</v>
      </c>
      <c r="D23" s="11" t="s">
        <v>546</v>
      </c>
      <c r="E23" s="11">
        <v>1</v>
      </c>
    </row>
    <row r="24" spans="1:5" ht="24.75">
      <c r="A24" s="11" t="s">
        <v>153</v>
      </c>
      <c r="B24" s="11" t="s">
        <v>88</v>
      </c>
      <c r="C24" s="11" t="s">
        <v>135</v>
      </c>
      <c r="D24" s="11" t="s">
        <v>547</v>
      </c>
      <c r="E24" s="11">
        <v>1</v>
      </c>
    </row>
    <row r="25" spans="1:5" ht="24.75">
      <c r="A25" s="11" t="s">
        <v>153</v>
      </c>
      <c r="B25" s="11" t="s">
        <v>88</v>
      </c>
      <c r="C25" s="11" t="s">
        <v>135</v>
      </c>
      <c r="D25" s="11" t="s">
        <v>548</v>
      </c>
      <c r="E25" s="11">
        <v>1</v>
      </c>
    </row>
    <row r="26" spans="1:5" ht="24.75">
      <c r="A26" s="11" t="s">
        <v>153</v>
      </c>
      <c r="B26" s="11" t="s">
        <v>88</v>
      </c>
      <c r="C26" s="11" t="s">
        <v>135</v>
      </c>
      <c r="D26" s="11" t="s">
        <v>549</v>
      </c>
      <c r="E26" s="11">
        <v>1</v>
      </c>
    </row>
    <row r="27" spans="1:5" ht="24.75">
      <c r="A27" s="11" t="s">
        <v>153</v>
      </c>
      <c r="B27" s="11" t="s">
        <v>88</v>
      </c>
      <c r="C27" s="11" t="s">
        <v>135</v>
      </c>
      <c r="D27" s="11" t="s">
        <v>550</v>
      </c>
      <c r="E27" s="11">
        <v>1</v>
      </c>
    </row>
    <row r="28" spans="1:5" ht="24.75">
      <c r="A28" s="11" t="s">
        <v>153</v>
      </c>
      <c r="B28" s="11" t="s">
        <v>88</v>
      </c>
      <c r="C28" s="11" t="s">
        <v>135</v>
      </c>
      <c r="D28" s="11" t="s">
        <v>551</v>
      </c>
      <c r="E28" s="11">
        <v>1</v>
      </c>
    </row>
    <row r="29" spans="1:5" ht="24.75">
      <c r="A29" s="11" t="s">
        <v>153</v>
      </c>
      <c r="B29" s="11" t="s">
        <v>88</v>
      </c>
      <c r="C29" s="11" t="s">
        <v>135</v>
      </c>
      <c r="D29" s="11" t="s">
        <v>552</v>
      </c>
      <c r="E29" s="11">
        <v>1</v>
      </c>
    </row>
    <row r="30" spans="1:5" ht="24.75">
      <c r="A30" s="11" t="s">
        <v>153</v>
      </c>
      <c r="B30" s="11" t="s">
        <v>88</v>
      </c>
      <c r="C30" s="11" t="s">
        <v>135</v>
      </c>
      <c r="D30" s="11" t="s">
        <v>553</v>
      </c>
      <c r="E30" s="11">
        <v>1</v>
      </c>
    </row>
    <row r="31" spans="1:5" ht="24.75">
      <c r="A31" s="11" t="s">
        <v>153</v>
      </c>
      <c r="B31" s="11" t="s">
        <v>88</v>
      </c>
      <c r="C31" s="11" t="s">
        <v>135</v>
      </c>
      <c r="D31" s="11" t="s">
        <v>554</v>
      </c>
      <c r="E31" s="11">
        <v>1</v>
      </c>
    </row>
    <row r="32" spans="1:5" ht="24.75">
      <c r="A32" s="11" t="s">
        <v>153</v>
      </c>
      <c r="B32" s="11" t="s">
        <v>88</v>
      </c>
      <c r="C32" s="11" t="s">
        <v>135</v>
      </c>
      <c r="D32" s="11" t="s">
        <v>555</v>
      </c>
      <c r="E32" s="11">
        <v>1</v>
      </c>
    </row>
    <row r="33" spans="1:5" ht="24.75">
      <c r="A33" s="11" t="s">
        <v>153</v>
      </c>
      <c r="B33" s="11" t="s">
        <v>88</v>
      </c>
      <c r="C33" s="11" t="s">
        <v>135</v>
      </c>
      <c r="D33" s="11" t="s">
        <v>556</v>
      </c>
      <c r="E33" s="11">
        <v>1</v>
      </c>
    </row>
    <row r="34" spans="1:5" ht="24.75">
      <c r="A34" s="11" t="s">
        <v>153</v>
      </c>
      <c r="B34" s="11" t="s">
        <v>88</v>
      </c>
      <c r="C34" s="11" t="s">
        <v>135</v>
      </c>
      <c r="D34" s="11" t="s">
        <v>557</v>
      </c>
      <c r="E34" s="11">
        <v>1</v>
      </c>
    </row>
    <row r="35" spans="1:5" ht="24.75">
      <c r="A35" s="11" t="s">
        <v>153</v>
      </c>
      <c r="B35" s="11" t="s">
        <v>88</v>
      </c>
      <c r="C35" s="11" t="s">
        <v>135</v>
      </c>
      <c r="D35" s="11" t="s">
        <v>558</v>
      </c>
      <c r="E35" s="11">
        <v>1</v>
      </c>
    </row>
    <row r="36" spans="1:5" ht="24.75">
      <c r="A36" s="11" t="s">
        <v>153</v>
      </c>
      <c r="B36" s="11" t="s">
        <v>88</v>
      </c>
      <c r="C36" s="11" t="s">
        <v>135</v>
      </c>
      <c r="D36" s="11" t="s">
        <v>559</v>
      </c>
      <c r="E36" s="11">
        <v>1</v>
      </c>
    </row>
    <row r="37" spans="1:5" ht="24.75">
      <c r="A37" s="11" t="s">
        <v>153</v>
      </c>
      <c r="B37" s="11" t="s">
        <v>88</v>
      </c>
      <c r="C37" s="11" t="s">
        <v>135</v>
      </c>
      <c r="D37" s="11" t="s">
        <v>560</v>
      </c>
      <c r="E37" s="11">
        <v>1</v>
      </c>
    </row>
    <row r="38" spans="1:5" ht="24.75">
      <c r="A38" s="11" t="s">
        <v>153</v>
      </c>
      <c r="B38" s="11" t="s">
        <v>88</v>
      </c>
      <c r="C38" s="11" t="s">
        <v>135</v>
      </c>
      <c r="D38" s="11" t="s">
        <v>561</v>
      </c>
      <c r="E38" s="11">
        <v>1</v>
      </c>
    </row>
    <row r="39" spans="1:5" ht="24.75">
      <c r="A39" s="11" t="s">
        <v>153</v>
      </c>
      <c r="B39" s="11" t="s">
        <v>88</v>
      </c>
      <c r="C39" s="11" t="s">
        <v>135</v>
      </c>
      <c r="D39" s="11" t="s">
        <v>562</v>
      </c>
      <c r="E39" s="11">
        <v>1</v>
      </c>
    </row>
    <row r="40" spans="1:5" ht="24.75">
      <c r="A40" s="11" t="s">
        <v>153</v>
      </c>
      <c r="B40" s="11" t="s">
        <v>88</v>
      </c>
      <c r="C40" s="11" t="s">
        <v>135</v>
      </c>
      <c r="D40" s="11" t="s">
        <v>563</v>
      </c>
      <c r="E40" s="11">
        <v>1</v>
      </c>
    </row>
    <row r="41" spans="1:5" ht="24.75">
      <c r="A41" s="11" t="s">
        <v>153</v>
      </c>
      <c r="B41" s="11" t="s">
        <v>88</v>
      </c>
      <c r="C41" s="11" t="s">
        <v>135</v>
      </c>
      <c r="D41" s="11" t="s">
        <v>564</v>
      </c>
      <c r="E41" s="11">
        <v>1</v>
      </c>
    </row>
    <row r="42" spans="1:5" ht="24.75">
      <c r="A42" s="11" t="s">
        <v>153</v>
      </c>
      <c r="B42" s="11" t="s">
        <v>88</v>
      </c>
      <c r="C42" s="11" t="s">
        <v>135</v>
      </c>
      <c r="D42" s="11" t="s">
        <v>565</v>
      </c>
      <c r="E42" s="11">
        <v>1</v>
      </c>
    </row>
    <row r="43" spans="1:5" ht="24.75">
      <c r="A43" s="11" t="s">
        <v>153</v>
      </c>
      <c r="B43" s="11" t="s">
        <v>88</v>
      </c>
      <c r="C43" s="11" t="s">
        <v>135</v>
      </c>
      <c r="D43" s="11" t="s">
        <v>566</v>
      </c>
      <c r="E43" s="11">
        <v>1</v>
      </c>
    </row>
    <row r="44" spans="1:5" ht="24.75">
      <c r="A44" s="11" t="s">
        <v>153</v>
      </c>
      <c r="B44" s="11" t="s">
        <v>88</v>
      </c>
      <c r="C44" s="11" t="s">
        <v>135</v>
      </c>
      <c r="D44" s="11" t="s">
        <v>567</v>
      </c>
      <c r="E44" s="11">
        <v>1</v>
      </c>
    </row>
    <row r="45" spans="1:5" ht="24.75">
      <c r="A45" s="11" t="s">
        <v>153</v>
      </c>
      <c r="B45" s="11" t="s">
        <v>88</v>
      </c>
      <c r="C45" s="11" t="s">
        <v>135</v>
      </c>
      <c r="D45" s="11" t="s">
        <v>568</v>
      </c>
      <c r="E45" s="11">
        <v>1</v>
      </c>
    </row>
    <row r="46" spans="1:5" ht="24.75">
      <c r="A46" s="11" t="s">
        <v>153</v>
      </c>
      <c r="B46" s="11" t="s">
        <v>88</v>
      </c>
      <c r="C46" s="11" t="s">
        <v>135</v>
      </c>
      <c r="D46" s="11" t="s">
        <v>569</v>
      </c>
      <c r="E46" s="11">
        <v>1</v>
      </c>
    </row>
    <row r="47" spans="1:5" ht="24.75">
      <c r="A47" s="11" t="s">
        <v>153</v>
      </c>
      <c r="B47" s="11" t="s">
        <v>88</v>
      </c>
      <c r="C47" s="11" t="s">
        <v>135</v>
      </c>
      <c r="D47" s="11" t="s">
        <v>570</v>
      </c>
      <c r="E47" s="11">
        <v>1</v>
      </c>
    </row>
    <row r="48" spans="1:5" ht="24.75">
      <c r="A48" s="11" t="s">
        <v>153</v>
      </c>
      <c r="B48" s="11" t="s">
        <v>88</v>
      </c>
      <c r="C48" s="11" t="s">
        <v>135</v>
      </c>
      <c r="D48" s="11" t="s">
        <v>571</v>
      </c>
      <c r="E48" s="11">
        <v>1</v>
      </c>
    </row>
    <row r="49" spans="1:5" ht="24.75">
      <c r="A49" s="11" t="s">
        <v>153</v>
      </c>
      <c r="B49" s="11" t="s">
        <v>88</v>
      </c>
      <c r="C49" s="11" t="s">
        <v>135</v>
      </c>
      <c r="D49" s="11" t="s">
        <v>572</v>
      </c>
      <c r="E49" s="11">
        <v>1</v>
      </c>
    </row>
    <row r="50" spans="1:5" ht="24.75">
      <c r="A50" s="11" t="s">
        <v>153</v>
      </c>
      <c r="B50" s="11" t="s">
        <v>88</v>
      </c>
      <c r="C50" s="11" t="s">
        <v>135</v>
      </c>
      <c r="D50" s="11" t="s">
        <v>573</v>
      </c>
      <c r="E50" s="11">
        <v>1</v>
      </c>
    </row>
    <row r="51" spans="1:5" ht="24.75">
      <c r="A51" s="11" t="s">
        <v>153</v>
      </c>
      <c r="B51" s="11" t="s">
        <v>88</v>
      </c>
      <c r="C51" s="11" t="s">
        <v>135</v>
      </c>
      <c r="D51" s="11" t="s">
        <v>574</v>
      </c>
      <c r="E51" s="11">
        <v>1</v>
      </c>
    </row>
    <row r="52" spans="1:5" ht="24.75">
      <c r="A52" s="11" t="s">
        <v>153</v>
      </c>
      <c r="B52" s="11" t="s">
        <v>88</v>
      </c>
      <c r="C52" s="11" t="s">
        <v>135</v>
      </c>
      <c r="D52" s="11" t="s">
        <v>575</v>
      </c>
      <c r="E52" s="11">
        <v>1</v>
      </c>
    </row>
    <row r="53" spans="1:5">
      <c r="A53" s="1" t="s">
        <v>81</v>
      </c>
      <c r="B53" s="1" t="s">
        <v>81</v>
      </c>
      <c r="C53" s="1">
        <f>SUBTOTAL(103,Elements135111[Elemento])</f>
        <v>46</v>
      </c>
      <c r="D53" s="1" t="s">
        <v>81</v>
      </c>
      <c r="E53" s="1">
        <f>SUBTOTAL(109,Elements135111[Totais:])</f>
        <v>46</v>
      </c>
    </row>
  </sheetData>
  <mergeCells count="3">
    <mergeCell ref="A1:E2"/>
    <mergeCell ref="A4:E4"/>
    <mergeCell ref="A5:E5"/>
  </mergeCells>
  <hyperlinks>
    <hyperlink ref="A1" location="'13.5.11'!A1" display="Caixa de passagem polar Split 39LX22AXP6 Sem Tampa Frotal" xr:uid="{00000000-0004-0000-1A00-000000000000}"/>
    <hyperlink ref="B1" location="'13.5.11'!A1" display="Caixa de passagem polar Split 39LX22AXP6 Sem Tampa Frotal" xr:uid="{00000000-0004-0000-1A00-000001000000}"/>
    <hyperlink ref="C1" location="'13.5.11'!A1" display="Caixa de passagem polar Split 39LX22AXP6 Sem Tampa Frotal" xr:uid="{00000000-0004-0000-1A00-000002000000}"/>
    <hyperlink ref="D1" location="'13.5.11'!A1" display="Caixa de passagem polar Split 39LX22AXP6 Sem Tampa Frotal" xr:uid="{00000000-0004-0000-1A00-000003000000}"/>
    <hyperlink ref="E1" location="'13.5.11'!A1" display="Caixa de passagem polar Split 39LX22AXP6 Sem Tampa Frotal" xr:uid="{00000000-0004-0000-1A00-000004000000}"/>
    <hyperlink ref="A2" location="'13.5.11'!A1" display="Caixa de passagem polar Split 39LX22AXP6 Sem Tampa Frotal" xr:uid="{00000000-0004-0000-1A00-000005000000}"/>
    <hyperlink ref="B2" location="'13.5.11'!A1" display="Caixa de passagem polar Split 39LX22AXP6 Sem Tampa Frotal" xr:uid="{00000000-0004-0000-1A00-000006000000}"/>
    <hyperlink ref="C2" location="'13.5.11'!A1" display="Caixa de passagem polar Split 39LX22AXP6 Sem Tampa Frotal" xr:uid="{00000000-0004-0000-1A00-000007000000}"/>
    <hyperlink ref="D2" location="'13.5.11'!A1" display="Caixa de passagem polar Split 39LX22AXP6 Sem Tampa Frotal" xr:uid="{00000000-0004-0000-1A00-000008000000}"/>
    <hyperlink ref="E2" location="'13.5.11'!A1" display="Caixa de passagem polar Split 39LX22AXP6 Sem Tampa Frotal" xr:uid="{00000000-0004-0000-1A00-000009000000}"/>
    <hyperlink ref="A4" location="'13.5.11'!A1" display="Acessórios do tubo (Custo)" xr:uid="{00000000-0004-0000-1A00-00000A000000}"/>
    <hyperlink ref="B4" location="'13.5.11'!A1" display="Acessórios do tubo (Custo)" xr:uid="{00000000-0004-0000-1A00-00000B000000}"/>
    <hyperlink ref="C4" location="'13.5.11'!A1" display="Acessórios do tubo (Custo)" xr:uid="{00000000-0004-0000-1A00-00000C000000}"/>
    <hyperlink ref="D4" location="'13.5.11'!A1" display="Acessórios do tubo (Custo)" xr:uid="{00000000-0004-0000-1A00-00000D000000}"/>
    <hyperlink ref="E4" location="'13.5.11'!A1" display="Acessórios do tubo (Custo)" xr:uid="{00000000-0004-0000-1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62</v>
      </c>
      <c r="B1" s="23" t="s">
        <v>62</v>
      </c>
      <c r="C1" s="23" t="s">
        <v>62</v>
      </c>
      <c r="D1" s="23" t="s">
        <v>62</v>
      </c>
      <c r="E1" s="23" t="s">
        <v>62</v>
      </c>
    </row>
    <row r="2" spans="1:5">
      <c r="A2" s="23" t="s">
        <v>62</v>
      </c>
      <c r="B2" s="23" t="s">
        <v>62</v>
      </c>
      <c r="C2" s="23" t="s">
        <v>62</v>
      </c>
      <c r="D2" s="23" t="s">
        <v>62</v>
      </c>
      <c r="E2" s="23" t="s">
        <v>62</v>
      </c>
    </row>
    <row r="4" spans="1:5">
      <c r="A4" s="18" t="s">
        <v>138</v>
      </c>
      <c r="B4" s="18" t="s">
        <v>138</v>
      </c>
      <c r="C4" s="18" t="s">
        <v>138</v>
      </c>
      <c r="D4" s="18" t="s">
        <v>138</v>
      </c>
      <c r="E4" s="18" t="s">
        <v>138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141</v>
      </c>
      <c r="D7" s="11" t="s">
        <v>576</v>
      </c>
      <c r="E7" s="11">
        <v>1</v>
      </c>
    </row>
    <row r="8" spans="1:5">
      <c r="A8" s="1" t="s">
        <v>81</v>
      </c>
      <c r="B8" s="1" t="s">
        <v>81</v>
      </c>
      <c r="C8" s="1">
        <f>SUBTOTAL(103,Elements135121[Elemento])</f>
        <v>1</v>
      </c>
      <c r="D8" s="1" t="s">
        <v>81</v>
      </c>
      <c r="E8" s="1">
        <f>SUBTOTAL(109,Elements135121[Totais:])</f>
        <v>1</v>
      </c>
    </row>
  </sheetData>
  <mergeCells count="3">
    <mergeCell ref="A1:E2"/>
    <mergeCell ref="A4:E4"/>
    <mergeCell ref="A5:E5"/>
  </mergeCells>
  <hyperlinks>
    <hyperlink ref="A1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0000000}"/>
    <hyperlink ref="B1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1000000}"/>
    <hyperlink ref="C1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2000000}"/>
    <hyperlink ref="D1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3000000}"/>
    <hyperlink ref="E1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4000000}"/>
    <hyperlink ref="A2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5000000}"/>
    <hyperlink ref="B2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6000000}"/>
    <hyperlink ref="C2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7000000}"/>
    <hyperlink ref="D2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8000000}"/>
    <hyperlink ref="E2" location="'13.5.12'!A1" display="COIFA DE ACO INOX AISI 304/444(#20),NAS DIMENSOES 2,30X1,30X 0,60M(COCCAO),COM CALHA COLETORA DE GORDURA EM TODO PERIMETR O COM DRENO PLUGADO,SUPORTE DE FIXACAO E BOCAIS FLANGEADOS(F OGAO INDUSTRIAL DE 8 BOCAS).FORNECIMENTO E COLOCACAO" xr:uid="{00000000-0004-0000-1B00-000009000000}"/>
    <hyperlink ref="A4" location="'13.5.12'!A1" display="Equipamento mecânico (2M)" xr:uid="{00000000-0004-0000-1B00-00000A000000}"/>
    <hyperlink ref="B4" location="'13.5.12'!A1" display="Equipamento mecânico (2M)" xr:uid="{00000000-0004-0000-1B00-00000B000000}"/>
    <hyperlink ref="C4" location="'13.5.12'!A1" display="Equipamento mecânico (2M)" xr:uid="{00000000-0004-0000-1B00-00000C000000}"/>
    <hyperlink ref="D4" location="'13.5.12'!A1" display="Equipamento mecânico (2M)" xr:uid="{00000000-0004-0000-1B00-00000D000000}"/>
    <hyperlink ref="E4" location="'13.5.12'!A1" display="Equipamento mecânico (2M)" xr:uid="{00000000-0004-0000-1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67</v>
      </c>
      <c r="B1" s="23" t="s">
        <v>67</v>
      </c>
      <c r="C1" s="23" t="s">
        <v>67</v>
      </c>
      <c r="D1" s="23" t="s">
        <v>67</v>
      </c>
      <c r="E1" s="23" t="s">
        <v>67</v>
      </c>
    </row>
    <row r="2" spans="1:5">
      <c r="A2" s="23" t="s">
        <v>67</v>
      </c>
      <c r="B2" s="23" t="s">
        <v>67</v>
      </c>
      <c r="C2" s="23" t="s">
        <v>67</v>
      </c>
      <c r="D2" s="23" t="s">
        <v>67</v>
      </c>
      <c r="E2" s="23" t="s">
        <v>67</v>
      </c>
    </row>
    <row r="4" spans="1:5">
      <c r="A4" s="18" t="s">
        <v>138</v>
      </c>
      <c r="B4" s="18" t="s">
        <v>138</v>
      </c>
      <c r="C4" s="18" t="s">
        <v>138</v>
      </c>
      <c r="D4" s="18" t="s">
        <v>138</v>
      </c>
      <c r="E4" s="18" t="s">
        <v>138</v>
      </c>
    </row>
    <row r="5" spans="1:5">
      <c r="A5" s="24" t="s">
        <v>81</v>
      </c>
      <c r="B5" s="24" t="s">
        <v>81</v>
      </c>
      <c r="C5" s="24" t="s">
        <v>81</v>
      </c>
      <c r="D5" s="24" t="s">
        <v>81</v>
      </c>
      <c r="E5" s="24" t="s">
        <v>81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143</v>
      </c>
      <c r="D7" s="11" t="s">
        <v>577</v>
      </c>
      <c r="E7" s="11">
        <v>1</v>
      </c>
    </row>
    <row r="8" spans="1:5">
      <c r="A8" s="1" t="s">
        <v>81</v>
      </c>
      <c r="B8" s="1" t="s">
        <v>81</v>
      </c>
      <c r="C8" s="1">
        <f>SUBTOTAL(103,Elements135131[Elemento])</f>
        <v>1</v>
      </c>
      <c r="D8" s="1" t="s">
        <v>81</v>
      </c>
      <c r="E8" s="1">
        <f>SUBTOTAL(109,Elements135131[Totais:])</f>
        <v>1</v>
      </c>
    </row>
  </sheetData>
  <mergeCells count="3">
    <mergeCell ref="A1:E2"/>
    <mergeCell ref="A4:E4"/>
    <mergeCell ref="A5:E5"/>
  </mergeCells>
  <hyperlinks>
    <hyperlink ref="A1" location="'13.5.13'!A1" display="EXAUSTOR CENTRIFUGO LIMIT-LOAD SIMPLES MOD:GTS-200 ARRANJO 1" xr:uid="{00000000-0004-0000-1C00-000000000000}"/>
    <hyperlink ref="B1" location="'13.5.13'!A1" display="EXAUSTOR CENTRIFUGO LIMIT-LOAD SIMPLES MOD:GTS-200 ARRANJO 1" xr:uid="{00000000-0004-0000-1C00-000001000000}"/>
    <hyperlink ref="C1" location="'13.5.13'!A1" display="EXAUSTOR CENTRIFUGO LIMIT-LOAD SIMPLES MOD:GTS-200 ARRANJO 1" xr:uid="{00000000-0004-0000-1C00-000002000000}"/>
    <hyperlink ref="D1" location="'13.5.13'!A1" display="EXAUSTOR CENTRIFUGO LIMIT-LOAD SIMPLES MOD:GTS-200 ARRANJO 1" xr:uid="{00000000-0004-0000-1C00-000003000000}"/>
    <hyperlink ref="E1" location="'13.5.13'!A1" display="EXAUSTOR CENTRIFUGO LIMIT-LOAD SIMPLES MOD:GTS-200 ARRANJO 1" xr:uid="{00000000-0004-0000-1C00-000004000000}"/>
    <hyperlink ref="A2" location="'13.5.13'!A1" display="EXAUSTOR CENTRIFUGO LIMIT-LOAD SIMPLES MOD:GTS-200 ARRANJO 1" xr:uid="{00000000-0004-0000-1C00-000005000000}"/>
    <hyperlink ref="B2" location="'13.5.13'!A1" display="EXAUSTOR CENTRIFUGO LIMIT-LOAD SIMPLES MOD:GTS-200 ARRANJO 1" xr:uid="{00000000-0004-0000-1C00-000006000000}"/>
    <hyperlink ref="C2" location="'13.5.13'!A1" display="EXAUSTOR CENTRIFUGO LIMIT-LOAD SIMPLES MOD:GTS-200 ARRANJO 1" xr:uid="{00000000-0004-0000-1C00-000007000000}"/>
    <hyperlink ref="D2" location="'13.5.13'!A1" display="EXAUSTOR CENTRIFUGO LIMIT-LOAD SIMPLES MOD:GTS-200 ARRANJO 1" xr:uid="{00000000-0004-0000-1C00-000008000000}"/>
    <hyperlink ref="E2" location="'13.5.13'!A1" display="EXAUSTOR CENTRIFUGO LIMIT-LOAD SIMPLES MOD:GTS-200 ARRANJO 1" xr:uid="{00000000-0004-0000-1C00-000009000000}"/>
    <hyperlink ref="A4" location="'13.5.13'!A1" display="Equipamento mecânico (2M)" xr:uid="{00000000-0004-0000-1C00-00000A000000}"/>
    <hyperlink ref="B4" location="'13.5.13'!A1" display="Equipamento mecânico (2M)" xr:uid="{00000000-0004-0000-1C00-00000B000000}"/>
    <hyperlink ref="C4" location="'13.5.13'!A1" display="Equipamento mecânico (2M)" xr:uid="{00000000-0004-0000-1C00-00000C000000}"/>
    <hyperlink ref="D4" location="'13.5.13'!A1" display="Equipamento mecânico (2M)" xr:uid="{00000000-0004-0000-1C00-00000D000000}"/>
    <hyperlink ref="E4" location="'13.5.13'!A1" display="Equipamento mecânico (2M)" xr:uid="{00000000-0004-0000-1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7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73</v>
      </c>
      <c r="G2" s="6">
        <v>337.79</v>
      </c>
      <c r="H2" s="6">
        <v>404.84131500000007</v>
      </c>
      <c r="I2" s="6">
        <v>12954.922080000002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20</v>
      </c>
      <c r="D8" s="11" t="s">
        <v>79</v>
      </c>
      <c r="E8" s="11">
        <v>20</v>
      </c>
    </row>
    <row r="9" spans="1:9">
      <c r="A9" s="11">
        <v>2</v>
      </c>
      <c r="B9" s="11" t="s">
        <v>78</v>
      </c>
      <c r="C9" s="11">
        <v>2</v>
      </c>
      <c r="D9" s="11" t="s">
        <v>80</v>
      </c>
      <c r="E9" s="11">
        <v>2</v>
      </c>
    </row>
    <row r="10" spans="1:9">
      <c r="A10" s="11">
        <v>3</v>
      </c>
      <c r="B10" s="11" t="s">
        <v>78</v>
      </c>
      <c r="C10" s="11">
        <v>8</v>
      </c>
      <c r="D10" s="11" t="s">
        <v>79</v>
      </c>
      <c r="E10" s="11">
        <v>8</v>
      </c>
    </row>
    <row r="11" spans="1:9">
      <c r="A11" s="11">
        <v>4</v>
      </c>
      <c r="B11" s="11" t="s">
        <v>78</v>
      </c>
      <c r="C11" s="11">
        <v>2</v>
      </c>
      <c r="D11" s="11" t="s">
        <v>80</v>
      </c>
      <c r="E11" s="11">
        <v>2</v>
      </c>
    </row>
    <row r="12" spans="1:9">
      <c r="A12" s="11" t="s">
        <v>81</v>
      </c>
      <c r="B12" s="11" t="s">
        <v>81</v>
      </c>
      <c r="C12" s="11">
        <f>SUBTOTAL(109,Criteria_Summary13.5.1[Elementos])</f>
        <v>32</v>
      </c>
      <c r="D12" s="11" t="s">
        <v>81</v>
      </c>
      <c r="E12" s="11">
        <f>SUBTOTAL(109,Criteria_Summary13.5.1[Total])</f>
        <v>32</v>
      </c>
    </row>
    <row r="13" spans="1:9">
      <c r="A13" s="12" t="s">
        <v>82</v>
      </c>
      <c r="B13" s="12">
        <v>0</v>
      </c>
      <c r="C13" s="13"/>
      <c r="D13" s="13"/>
      <c r="E13" s="12">
        <v>32</v>
      </c>
    </row>
    <row r="16" spans="1:9">
      <c r="A16" s="18" t="s">
        <v>79</v>
      </c>
      <c r="B16" s="18" t="s">
        <v>79</v>
      </c>
      <c r="C16" s="18" t="s">
        <v>79</v>
      </c>
      <c r="D16" s="18" t="s">
        <v>79</v>
      </c>
      <c r="E16" s="18" t="s">
        <v>79</v>
      </c>
    </row>
    <row r="17" spans="1:5">
      <c r="A17" s="19"/>
      <c r="B17" s="19"/>
      <c r="C17" s="19"/>
      <c r="D17" s="19"/>
      <c r="E17" s="19"/>
    </row>
    <row r="18" spans="1:5">
      <c r="A18" s="14" t="s">
        <v>75</v>
      </c>
      <c r="B18" s="14" t="s">
        <v>76</v>
      </c>
      <c r="C18" s="20" t="s">
        <v>83</v>
      </c>
      <c r="D18" s="20" t="s">
        <v>83</v>
      </c>
      <c r="E18" s="14" t="s">
        <v>9</v>
      </c>
    </row>
    <row r="19" spans="1:5">
      <c r="A19" s="11" t="s">
        <v>78</v>
      </c>
      <c r="B19" s="11">
        <v>20</v>
      </c>
      <c r="C19" s="21" t="s">
        <v>84</v>
      </c>
      <c r="D19" s="21" t="s">
        <v>84</v>
      </c>
      <c r="E19" s="11">
        <v>20</v>
      </c>
    </row>
    <row r="21" spans="1:5">
      <c r="A21" s="22" t="s">
        <v>85</v>
      </c>
      <c r="B21" s="22" t="s">
        <v>85</v>
      </c>
      <c r="C21" s="22" t="s">
        <v>85</v>
      </c>
      <c r="D21" s="22" t="s">
        <v>85</v>
      </c>
      <c r="E21" s="22" t="s">
        <v>85</v>
      </c>
    </row>
    <row r="22" spans="1:5">
      <c r="A22" s="20" t="s">
        <v>86</v>
      </c>
      <c r="B22" s="20" t="s">
        <v>86</v>
      </c>
      <c r="C22" s="20" t="s">
        <v>86</v>
      </c>
      <c r="D22" s="14" t="s">
        <v>87</v>
      </c>
      <c r="E22" s="14"/>
    </row>
    <row r="23" spans="1:5">
      <c r="A23" s="11"/>
      <c r="B23" s="11"/>
      <c r="C23" s="11"/>
      <c r="D23" s="11" t="s">
        <v>88</v>
      </c>
      <c r="E23" s="11" t="s">
        <v>89</v>
      </c>
    </row>
    <row r="25" spans="1:5">
      <c r="A25" s="22" t="s">
        <v>90</v>
      </c>
      <c r="B25" s="22" t="s">
        <v>90</v>
      </c>
      <c r="C25" s="22" t="s">
        <v>90</v>
      </c>
      <c r="D25" s="22" t="s">
        <v>90</v>
      </c>
      <c r="E25" s="22" t="s">
        <v>90</v>
      </c>
    </row>
    <row r="26" spans="1:5">
      <c r="A26" s="20" t="s">
        <v>91</v>
      </c>
      <c r="B26" s="14"/>
      <c r="C26" s="14"/>
      <c r="D26" s="14" t="s">
        <v>75</v>
      </c>
      <c r="E26" s="14"/>
    </row>
    <row r="27" spans="1:5">
      <c r="A27" s="21" t="s">
        <v>92</v>
      </c>
      <c r="B27" s="21" t="s">
        <v>92</v>
      </c>
      <c r="C27" s="21" t="s">
        <v>92</v>
      </c>
      <c r="D27" s="11" t="s">
        <v>93</v>
      </c>
      <c r="E27" s="11" t="s">
        <v>89</v>
      </c>
    </row>
    <row r="29" spans="1:5">
      <c r="A29" s="22" t="s">
        <v>94</v>
      </c>
      <c r="B29" s="22" t="s">
        <v>94</v>
      </c>
      <c r="C29" s="22" t="s">
        <v>94</v>
      </c>
      <c r="D29" s="22" t="s">
        <v>94</v>
      </c>
      <c r="E29" s="22" t="s">
        <v>94</v>
      </c>
    </row>
    <row r="30" spans="1:5">
      <c r="A30" s="14" t="s">
        <v>75</v>
      </c>
      <c r="B30" s="14" t="s">
        <v>95</v>
      </c>
      <c r="C30" s="14" t="s">
        <v>96</v>
      </c>
      <c r="D30" s="14" t="s">
        <v>97</v>
      </c>
      <c r="E30" s="14"/>
    </row>
    <row r="31" spans="1:5" ht="84.75">
      <c r="A31" s="11" t="s">
        <v>75</v>
      </c>
      <c r="B31" s="11" t="s">
        <v>98</v>
      </c>
      <c r="C31" s="11" t="s">
        <v>99</v>
      </c>
      <c r="D31" s="11" t="s">
        <v>100</v>
      </c>
      <c r="E31" s="11" t="s">
        <v>101</v>
      </c>
    </row>
    <row r="33" spans="1:5">
      <c r="A33" s="18" t="s">
        <v>80</v>
      </c>
      <c r="B33" s="18" t="s">
        <v>80</v>
      </c>
      <c r="C33" s="18" t="s">
        <v>80</v>
      </c>
      <c r="D33" s="18" t="s">
        <v>80</v>
      </c>
      <c r="E33" s="18" t="s">
        <v>80</v>
      </c>
    </row>
    <row r="34" spans="1:5">
      <c r="A34" s="19"/>
      <c r="B34" s="19"/>
      <c r="C34" s="19"/>
      <c r="D34" s="19"/>
      <c r="E34" s="19"/>
    </row>
    <row r="35" spans="1:5">
      <c r="A35" s="14" t="s">
        <v>75</v>
      </c>
      <c r="B35" s="14" t="s">
        <v>76</v>
      </c>
      <c r="C35" s="20" t="s">
        <v>83</v>
      </c>
      <c r="D35" s="20" t="s">
        <v>83</v>
      </c>
      <c r="E35" s="14" t="s">
        <v>9</v>
      </c>
    </row>
    <row r="36" spans="1:5">
      <c r="A36" s="11" t="s">
        <v>78</v>
      </c>
      <c r="B36" s="11">
        <v>2</v>
      </c>
      <c r="C36" s="21" t="s">
        <v>102</v>
      </c>
      <c r="D36" s="21" t="s">
        <v>102</v>
      </c>
      <c r="E36" s="11">
        <v>2</v>
      </c>
    </row>
    <row r="38" spans="1:5">
      <c r="A38" s="22" t="s">
        <v>90</v>
      </c>
      <c r="B38" s="22" t="s">
        <v>90</v>
      </c>
      <c r="C38" s="22" t="s">
        <v>90</v>
      </c>
      <c r="D38" s="22" t="s">
        <v>90</v>
      </c>
      <c r="E38" s="22" t="s">
        <v>90</v>
      </c>
    </row>
    <row r="39" spans="1:5">
      <c r="A39" s="20" t="s">
        <v>91</v>
      </c>
      <c r="B39" s="14"/>
      <c r="C39" s="14"/>
      <c r="D39" s="14" t="s">
        <v>75</v>
      </c>
      <c r="E39" s="14"/>
    </row>
    <row r="40" spans="1:5">
      <c r="A40" s="21" t="s">
        <v>92</v>
      </c>
      <c r="B40" s="21" t="s">
        <v>92</v>
      </c>
      <c r="C40" s="21" t="s">
        <v>92</v>
      </c>
      <c r="D40" s="11" t="s">
        <v>103</v>
      </c>
      <c r="E40" s="11" t="s">
        <v>89</v>
      </c>
    </row>
    <row r="42" spans="1:5">
      <c r="A42" s="22" t="s">
        <v>94</v>
      </c>
      <c r="B42" s="22" t="s">
        <v>94</v>
      </c>
      <c r="C42" s="22" t="s">
        <v>94</v>
      </c>
      <c r="D42" s="22" t="s">
        <v>94</v>
      </c>
      <c r="E42" s="22" t="s">
        <v>94</v>
      </c>
    </row>
    <row r="43" spans="1:5">
      <c r="A43" s="14" t="s">
        <v>75</v>
      </c>
      <c r="B43" s="14" t="s">
        <v>95</v>
      </c>
      <c r="C43" s="14" t="s">
        <v>96</v>
      </c>
      <c r="D43" s="14" t="s">
        <v>97</v>
      </c>
      <c r="E43" s="14"/>
    </row>
    <row r="44" spans="1:5" ht="84.75">
      <c r="A44" s="11" t="s">
        <v>75</v>
      </c>
      <c r="B44" s="11" t="s">
        <v>98</v>
      </c>
      <c r="C44" s="11" t="s">
        <v>104</v>
      </c>
      <c r="D44" s="11" t="s">
        <v>100</v>
      </c>
      <c r="E44" s="11" t="s">
        <v>101</v>
      </c>
    </row>
    <row r="46" spans="1:5">
      <c r="A46" s="18" t="s">
        <v>79</v>
      </c>
      <c r="B46" s="18" t="s">
        <v>79</v>
      </c>
      <c r="C46" s="18" t="s">
        <v>79</v>
      </c>
      <c r="D46" s="18" t="s">
        <v>79</v>
      </c>
      <c r="E46" s="18" t="s">
        <v>79</v>
      </c>
    </row>
    <row r="47" spans="1:5">
      <c r="A47" s="19"/>
      <c r="B47" s="19"/>
      <c r="C47" s="19"/>
      <c r="D47" s="19"/>
      <c r="E47" s="19"/>
    </row>
    <row r="48" spans="1:5">
      <c r="A48" s="14" t="s">
        <v>75</v>
      </c>
      <c r="B48" s="14" t="s">
        <v>76</v>
      </c>
      <c r="C48" s="20" t="s">
        <v>83</v>
      </c>
      <c r="D48" s="20" t="s">
        <v>83</v>
      </c>
      <c r="E48" s="14" t="s">
        <v>9</v>
      </c>
    </row>
    <row r="49" spans="1:5">
      <c r="A49" s="11" t="s">
        <v>78</v>
      </c>
      <c r="B49" s="11">
        <v>8</v>
      </c>
      <c r="C49" s="21" t="s">
        <v>84</v>
      </c>
      <c r="D49" s="21" t="s">
        <v>84</v>
      </c>
      <c r="E49" s="11">
        <v>8</v>
      </c>
    </row>
    <row r="51" spans="1:5">
      <c r="A51" s="22" t="s">
        <v>85</v>
      </c>
      <c r="B51" s="22" t="s">
        <v>85</v>
      </c>
      <c r="C51" s="22" t="s">
        <v>85</v>
      </c>
      <c r="D51" s="22" t="s">
        <v>85</v>
      </c>
      <c r="E51" s="22" t="s">
        <v>85</v>
      </c>
    </row>
    <row r="52" spans="1:5">
      <c r="A52" s="20" t="s">
        <v>86</v>
      </c>
      <c r="B52" s="20" t="s">
        <v>86</v>
      </c>
      <c r="C52" s="20" t="s">
        <v>86</v>
      </c>
      <c r="D52" s="14" t="s">
        <v>87</v>
      </c>
      <c r="E52" s="14"/>
    </row>
    <row r="53" spans="1:5">
      <c r="A53" s="11"/>
      <c r="B53" s="11"/>
      <c r="C53" s="11"/>
      <c r="D53" s="11" t="s">
        <v>88</v>
      </c>
      <c r="E53" s="11" t="s">
        <v>89</v>
      </c>
    </row>
    <row r="55" spans="1:5">
      <c r="A55" s="22" t="s">
        <v>90</v>
      </c>
      <c r="B55" s="22" t="s">
        <v>90</v>
      </c>
      <c r="C55" s="22" t="s">
        <v>90</v>
      </c>
      <c r="D55" s="22" t="s">
        <v>90</v>
      </c>
      <c r="E55" s="22" t="s">
        <v>90</v>
      </c>
    </row>
    <row r="56" spans="1:5">
      <c r="A56" s="20" t="s">
        <v>91</v>
      </c>
      <c r="B56" s="14"/>
      <c r="C56" s="14"/>
      <c r="D56" s="14" t="s">
        <v>75</v>
      </c>
      <c r="E56" s="14"/>
    </row>
    <row r="57" spans="1:5">
      <c r="A57" s="21" t="s">
        <v>92</v>
      </c>
      <c r="B57" s="21" t="s">
        <v>92</v>
      </c>
      <c r="C57" s="21" t="s">
        <v>92</v>
      </c>
      <c r="D57" s="11" t="s">
        <v>105</v>
      </c>
      <c r="E57" s="11" t="s">
        <v>89</v>
      </c>
    </row>
    <row r="59" spans="1:5">
      <c r="A59" s="22" t="s">
        <v>94</v>
      </c>
      <c r="B59" s="22" t="s">
        <v>94</v>
      </c>
      <c r="C59" s="22" t="s">
        <v>94</v>
      </c>
      <c r="D59" s="22" t="s">
        <v>94</v>
      </c>
      <c r="E59" s="22" t="s">
        <v>94</v>
      </c>
    </row>
    <row r="60" spans="1:5">
      <c r="A60" s="14" t="s">
        <v>75</v>
      </c>
      <c r="B60" s="14" t="s">
        <v>95</v>
      </c>
      <c r="C60" s="14" t="s">
        <v>96</v>
      </c>
      <c r="D60" s="14" t="s">
        <v>97</v>
      </c>
      <c r="E60" s="14"/>
    </row>
    <row r="61" spans="1:5" ht="84.75">
      <c r="A61" s="11" t="s">
        <v>75</v>
      </c>
      <c r="B61" s="11" t="s">
        <v>98</v>
      </c>
      <c r="C61" s="11" t="s">
        <v>106</v>
      </c>
      <c r="D61" s="11" t="s">
        <v>100</v>
      </c>
      <c r="E61" s="11" t="s">
        <v>101</v>
      </c>
    </row>
    <row r="63" spans="1:5">
      <c r="A63" s="18" t="s">
        <v>80</v>
      </c>
      <c r="B63" s="18" t="s">
        <v>80</v>
      </c>
      <c r="C63" s="18" t="s">
        <v>80</v>
      </c>
      <c r="D63" s="18" t="s">
        <v>80</v>
      </c>
      <c r="E63" s="18" t="s">
        <v>80</v>
      </c>
    </row>
    <row r="64" spans="1:5">
      <c r="A64" s="19"/>
      <c r="B64" s="19"/>
      <c r="C64" s="19"/>
      <c r="D64" s="19"/>
      <c r="E64" s="19"/>
    </row>
    <row r="65" spans="1:5">
      <c r="A65" s="14" t="s">
        <v>75</v>
      </c>
      <c r="B65" s="14" t="s">
        <v>76</v>
      </c>
      <c r="C65" s="20" t="s">
        <v>83</v>
      </c>
      <c r="D65" s="20" t="s">
        <v>83</v>
      </c>
      <c r="E65" s="14" t="s">
        <v>9</v>
      </c>
    </row>
    <row r="66" spans="1:5">
      <c r="A66" s="11" t="s">
        <v>78</v>
      </c>
      <c r="B66" s="11">
        <v>2</v>
      </c>
      <c r="C66" s="21" t="s">
        <v>102</v>
      </c>
      <c r="D66" s="21" t="s">
        <v>102</v>
      </c>
      <c r="E66" s="11">
        <v>2</v>
      </c>
    </row>
    <row r="68" spans="1:5">
      <c r="A68" s="22" t="s">
        <v>90</v>
      </c>
      <c r="B68" s="22" t="s">
        <v>90</v>
      </c>
      <c r="C68" s="22" t="s">
        <v>90</v>
      </c>
      <c r="D68" s="22" t="s">
        <v>90</v>
      </c>
      <c r="E68" s="22" t="s">
        <v>90</v>
      </c>
    </row>
    <row r="69" spans="1:5">
      <c r="A69" s="20" t="s">
        <v>91</v>
      </c>
      <c r="B69" s="14"/>
      <c r="C69" s="14"/>
      <c r="D69" s="14" t="s">
        <v>75</v>
      </c>
      <c r="E69" s="14"/>
    </row>
    <row r="70" spans="1:5">
      <c r="A70" s="21" t="s">
        <v>92</v>
      </c>
      <c r="B70" s="21" t="s">
        <v>92</v>
      </c>
      <c r="C70" s="21" t="s">
        <v>92</v>
      </c>
      <c r="D70" s="11" t="s">
        <v>107</v>
      </c>
      <c r="E70" s="11" t="s">
        <v>89</v>
      </c>
    </row>
    <row r="72" spans="1:5">
      <c r="A72" s="22" t="s">
        <v>94</v>
      </c>
      <c r="B72" s="22" t="s">
        <v>94</v>
      </c>
      <c r="C72" s="22" t="s">
        <v>94</v>
      </c>
      <c r="D72" s="22" t="s">
        <v>94</v>
      </c>
      <c r="E72" s="22" t="s">
        <v>94</v>
      </c>
    </row>
    <row r="73" spans="1:5">
      <c r="A73" s="14" t="s">
        <v>75</v>
      </c>
      <c r="B73" s="14" t="s">
        <v>95</v>
      </c>
      <c r="C73" s="14" t="s">
        <v>96</v>
      </c>
      <c r="D73" s="14" t="s">
        <v>97</v>
      </c>
      <c r="E73" s="14"/>
    </row>
    <row r="74" spans="1:5" ht="84.75">
      <c r="A74" s="11" t="s">
        <v>75</v>
      </c>
      <c r="B74" s="11" t="s">
        <v>98</v>
      </c>
      <c r="C74" s="11" t="s">
        <v>108</v>
      </c>
      <c r="D74" s="11" t="s">
        <v>100</v>
      </c>
      <c r="E74" s="11" t="s">
        <v>101</v>
      </c>
    </row>
  </sheetData>
  <mergeCells count="38">
    <mergeCell ref="A69"/>
    <mergeCell ref="A70:C70"/>
    <mergeCell ref="A72:E72"/>
    <mergeCell ref="A63:E63"/>
    <mergeCell ref="A64:E64"/>
    <mergeCell ref="C65:D65"/>
    <mergeCell ref="C66:D66"/>
    <mergeCell ref="A68:E68"/>
    <mergeCell ref="A52:C52"/>
    <mergeCell ref="A55:E55"/>
    <mergeCell ref="A56"/>
    <mergeCell ref="A57:C57"/>
    <mergeCell ref="A59:E59"/>
    <mergeCell ref="A46:E46"/>
    <mergeCell ref="A47:E47"/>
    <mergeCell ref="C48:D48"/>
    <mergeCell ref="C49:D49"/>
    <mergeCell ref="A51:E51"/>
    <mergeCell ref="C36:D36"/>
    <mergeCell ref="A38:E38"/>
    <mergeCell ref="A39"/>
    <mergeCell ref="A40:C40"/>
    <mergeCell ref="A42:E42"/>
    <mergeCell ref="A27:C27"/>
    <mergeCell ref="A29:E29"/>
    <mergeCell ref="A33:E33"/>
    <mergeCell ref="A34:E34"/>
    <mergeCell ref="C35:D35"/>
    <mergeCell ref="C19:D19"/>
    <mergeCell ref="A21:E21"/>
    <mergeCell ref="A22:C22"/>
    <mergeCell ref="A25:E25"/>
    <mergeCell ref="A26"/>
    <mergeCell ref="A5:E5"/>
    <mergeCell ref="A6:E6"/>
    <mergeCell ref="A16:E16"/>
    <mergeCell ref="A17:E17"/>
    <mergeCell ref="C18:D18"/>
  </mergeCells>
  <hyperlinks>
    <hyperlink ref="A2" location="'13.5'!A1" display="13.5.1" xr:uid="{00000000-0004-0000-0200-000000000000}"/>
    <hyperlink ref="F2" location="'13.5.1E'!A1" display="32" xr:uid="{00000000-0004-0000-0200-000001000000}"/>
    <hyperlink ref="E13" location="'13.5.1E'!A1" display="'13.5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70</v>
      </c>
      <c r="B1" s="23" t="s">
        <v>70</v>
      </c>
      <c r="C1" s="23" t="s">
        <v>70</v>
      </c>
      <c r="D1" s="23" t="s">
        <v>70</v>
      </c>
      <c r="E1" s="23" t="s">
        <v>70</v>
      </c>
    </row>
    <row r="2" spans="1:5">
      <c r="A2" s="23" t="s">
        <v>70</v>
      </c>
      <c r="B2" s="23" t="s">
        <v>70</v>
      </c>
      <c r="C2" s="23" t="s">
        <v>70</v>
      </c>
      <c r="D2" s="23" t="s">
        <v>70</v>
      </c>
      <c r="E2" s="23" t="s">
        <v>70</v>
      </c>
    </row>
    <row r="4" spans="1:5">
      <c r="A4" s="18" t="s">
        <v>88</v>
      </c>
      <c r="B4" s="18" t="s">
        <v>88</v>
      </c>
      <c r="C4" s="18" t="s">
        <v>88</v>
      </c>
      <c r="D4" s="18" t="s">
        <v>88</v>
      </c>
      <c r="E4" s="18" t="s">
        <v>88</v>
      </c>
    </row>
    <row r="5" spans="1:5">
      <c r="A5" s="24" t="s">
        <v>145</v>
      </c>
      <c r="B5" s="24" t="s">
        <v>145</v>
      </c>
      <c r="C5" s="24" t="s">
        <v>145</v>
      </c>
      <c r="D5" s="24" t="s">
        <v>145</v>
      </c>
      <c r="E5" s="24" t="s">
        <v>145</v>
      </c>
    </row>
    <row r="6" spans="1:5">
      <c r="A6" s="10" t="s">
        <v>148</v>
      </c>
      <c r="B6" s="10" t="s">
        <v>149</v>
      </c>
      <c r="C6" s="10" t="s">
        <v>150</v>
      </c>
      <c r="D6" s="10" t="s">
        <v>151</v>
      </c>
      <c r="E6" s="10" t="s">
        <v>152</v>
      </c>
    </row>
    <row r="7" spans="1:5" ht="24.75">
      <c r="A7" s="11" t="s">
        <v>153</v>
      </c>
      <c r="B7" s="11" t="s">
        <v>88</v>
      </c>
      <c r="C7" s="11" t="s">
        <v>147</v>
      </c>
      <c r="D7" s="11" t="s">
        <v>578</v>
      </c>
      <c r="E7" s="11">
        <v>26.567100390674302</v>
      </c>
    </row>
    <row r="8" spans="1:5" ht="24.75">
      <c r="A8" s="11" t="s">
        <v>153</v>
      </c>
      <c r="B8" s="11" t="s">
        <v>88</v>
      </c>
      <c r="C8" s="11" t="s">
        <v>147</v>
      </c>
      <c r="D8" s="11" t="s">
        <v>579</v>
      </c>
      <c r="E8" s="11">
        <v>86.910003741965696</v>
      </c>
    </row>
    <row r="9" spans="1:5" ht="24.75">
      <c r="A9" s="11" t="s">
        <v>153</v>
      </c>
      <c r="B9" s="11" t="s">
        <v>88</v>
      </c>
      <c r="C9" s="11" t="s">
        <v>147</v>
      </c>
      <c r="D9" s="11" t="s">
        <v>580</v>
      </c>
      <c r="E9" s="11">
        <v>42.150001814795402</v>
      </c>
    </row>
    <row r="10" spans="1:5" ht="24.75">
      <c r="A10" s="11" t="s">
        <v>153</v>
      </c>
      <c r="B10" s="11" t="s">
        <v>88</v>
      </c>
      <c r="C10" s="11" t="s">
        <v>147</v>
      </c>
      <c r="D10" s="11" t="s">
        <v>581</v>
      </c>
      <c r="E10" s="11">
        <v>40.367447995980299</v>
      </c>
    </row>
    <row r="11" spans="1:5" ht="24.75">
      <c r="A11" s="11" t="s">
        <v>153</v>
      </c>
      <c r="B11" s="11" t="s">
        <v>88</v>
      </c>
      <c r="C11" s="11" t="s">
        <v>147</v>
      </c>
      <c r="D11" s="11" t="s">
        <v>582</v>
      </c>
      <c r="E11" s="11">
        <v>272.34001172577302</v>
      </c>
    </row>
    <row r="12" spans="1:5">
      <c r="A12" s="1" t="s">
        <v>81</v>
      </c>
      <c r="B12" s="1" t="s">
        <v>81</v>
      </c>
      <c r="C12" s="1">
        <f>SUBTOTAL(103,Elements135141[Elemento])</f>
        <v>5</v>
      </c>
      <c r="D12" s="1" t="s">
        <v>81</v>
      </c>
      <c r="E12" s="1">
        <f>SUBTOTAL(109,Elements135141[Totais:])</f>
        <v>468.33456566918869</v>
      </c>
    </row>
  </sheetData>
  <mergeCells count="3">
    <mergeCell ref="A1:E2"/>
    <mergeCell ref="A4:E4"/>
    <mergeCell ref="A5:E5"/>
  </mergeCells>
  <hyperlinks>
    <hyperlink ref="A1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0000000}"/>
    <hyperlink ref="B1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1000000}"/>
    <hyperlink ref="C1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2000000}"/>
    <hyperlink ref="D1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3000000}"/>
    <hyperlink ref="E1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4000000}"/>
    <hyperlink ref="A2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5000000}"/>
    <hyperlink ref="B2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6000000}"/>
    <hyperlink ref="C2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7000000}"/>
    <hyperlink ref="D2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8000000}"/>
    <hyperlink ref="E2" location="'13.5.14'!A1" display="DUTO PARA CONDICIONAMENTO DE AR,CHAVETADO EM CHAPA DE ACO GA LVANIZADO,NAS DIVERSAS BITOLAS,CONFORME ABNT NBR 16401,ISOLA DO COM MANTA DE LA DE VIDRO,REVESTIDA COM FOLHA DE ALUMINIO, INCLUINDO CINTAS,FITAS,SUPORTES PINTADOS,DIFUSORES E GRELHAS EM ALUMINIO" xr:uid="{00000000-0004-0000-1D00-000009000000}"/>
    <hyperlink ref="A4" location="'13.5.14'!A1" display="------" xr:uid="{00000000-0004-0000-1D00-00000A000000}"/>
    <hyperlink ref="B4" location="'13.5.14'!A1" display="------" xr:uid="{00000000-0004-0000-1D00-00000B000000}"/>
    <hyperlink ref="C4" location="'13.5.14'!A1" display="------" xr:uid="{00000000-0004-0000-1D00-00000C000000}"/>
    <hyperlink ref="D4" location="'13.5.14'!A1" display="------" xr:uid="{00000000-0004-0000-1D00-00000D000000}"/>
    <hyperlink ref="E4" location="'13.5.14'!A1" display="------" xr:uid="{00000000-0004-0000-1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18</v>
      </c>
      <c r="B2" s="6" t="s">
        <v>19</v>
      </c>
      <c r="C2" s="6" t="s">
        <v>20</v>
      </c>
      <c r="D2" s="6" t="s">
        <v>21</v>
      </c>
      <c r="E2" s="6" t="s">
        <v>16</v>
      </c>
      <c r="F2" s="6" t="s">
        <v>109</v>
      </c>
      <c r="G2" s="6">
        <v>13088.98</v>
      </c>
      <c r="H2" s="6">
        <v>15687.142530000001</v>
      </c>
      <c r="I2" s="6">
        <v>141184.28277000002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9</v>
      </c>
      <c r="D8" s="11" t="s">
        <v>79</v>
      </c>
      <c r="E8" s="11">
        <v>9</v>
      </c>
    </row>
    <row r="9" spans="1:9">
      <c r="A9" s="11" t="s">
        <v>81</v>
      </c>
      <c r="B9" s="11" t="s">
        <v>81</v>
      </c>
      <c r="C9" s="11">
        <f>SUBTOTAL(109,Criteria_Summary13.5.2[Elementos])</f>
        <v>9</v>
      </c>
      <c r="D9" s="11" t="s">
        <v>81</v>
      </c>
      <c r="E9" s="11">
        <f>SUBTOTAL(109,Criteria_Summary13.5.2[Total])</f>
        <v>9</v>
      </c>
    </row>
    <row r="10" spans="1:9">
      <c r="A10" s="12" t="s">
        <v>82</v>
      </c>
      <c r="B10" s="12">
        <v>0</v>
      </c>
      <c r="C10" s="13"/>
      <c r="D10" s="13"/>
      <c r="E10" s="12">
        <v>9</v>
      </c>
    </row>
    <row r="13" spans="1:9">
      <c r="A13" s="18" t="s">
        <v>79</v>
      </c>
      <c r="B13" s="18" t="s">
        <v>79</v>
      </c>
      <c r="C13" s="18" t="s">
        <v>79</v>
      </c>
      <c r="D13" s="18" t="s">
        <v>79</v>
      </c>
      <c r="E13" s="18" t="s">
        <v>79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9</v>
      </c>
      <c r="C16" s="21" t="s">
        <v>84</v>
      </c>
      <c r="D16" s="21" t="s">
        <v>84</v>
      </c>
      <c r="E16" s="11">
        <v>9</v>
      </c>
    </row>
    <row r="18" spans="1:5">
      <c r="A18" s="22" t="s">
        <v>85</v>
      </c>
      <c r="B18" s="22" t="s">
        <v>85</v>
      </c>
      <c r="C18" s="22" t="s">
        <v>85</v>
      </c>
      <c r="D18" s="22" t="s">
        <v>85</v>
      </c>
      <c r="E18" s="22" t="s">
        <v>85</v>
      </c>
    </row>
    <row r="19" spans="1:5">
      <c r="A19" s="20" t="s">
        <v>86</v>
      </c>
      <c r="B19" s="20" t="s">
        <v>86</v>
      </c>
      <c r="C19" s="20" t="s">
        <v>86</v>
      </c>
      <c r="D19" s="14" t="s">
        <v>87</v>
      </c>
      <c r="E19" s="14"/>
    </row>
    <row r="20" spans="1:5">
      <c r="A20" s="11"/>
      <c r="B20" s="11"/>
      <c r="C20" s="11"/>
      <c r="D20" s="11" t="s">
        <v>88</v>
      </c>
      <c r="E20" s="11" t="s">
        <v>89</v>
      </c>
    </row>
    <row r="22" spans="1:5">
      <c r="A22" s="22" t="s">
        <v>90</v>
      </c>
      <c r="B22" s="22" t="s">
        <v>90</v>
      </c>
      <c r="C22" s="22" t="s">
        <v>90</v>
      </c>
      <c r="D22" s="22" t="s">
        <v>90</v>
      </c>
      <c r="E22" s="22" t="s">
        <v>90</v>
      </c>
    </row>
    <row r="23" spans="1:5">
      <c r="A23" s="20" t="s">
        <v>91</v>
      </c>
      <c r="B23" s="14"/>
      <c r="C23" s="14"/>
      <c r="D23" s="14" t="s">
        <v>75</v>
      </c>
      <c r="E23" s="14"/>
    </row>
    <row r="24" spans="1:5">
      <c r="A24" s="21" t="s">
        <v>110</v>
      </c>
      <c r="B24" s="21" t="s">
        <v>110</v>
      </c>
      <c r="C24" s="21" t="s">
        <v>110</v>
      </c>
      <c r="D24" s="11" t="s">
        <v>111</v>
      </c>
      <c r="E24" s="11" t="s">
        <v>89</v>
      </c>
    </row>
    <row r="26" spans="1:5">
      <c r="A26" s="22" t="s">
        <v>94</v>
      </c>
      <c r="B26" s="22" t="s">
        <v>94</v>
      </c>
      <c r="C26" s="22" t="s">
        <v>94</v>
      </c>
      <c r="D26" s="22" t="s">
        <v>94</v>
      </c>
      <c r="E26" s="22" t="s">
        <v>94</v>
      </c>
    </row>
    <row r="27" spans="1:5">
      <c r="A27" s="14" t="s">
        <v>75</v>
      </c>
      <c r="B27" s="14" t="s">
        <v>95</v>
      </c>
      <c r="C27" s="14" t="s">
        <v>96</v>
      </c>
      <c r="D27" s="14" t="s">
        <v>97</v>
      </c>
      <c r="E27" s="14"/>
    </row>
    <row r="28" spans="1:5" ht="72.75">
      <c r="A28" s="11" t="s">
        <v>75</v>
      </c>
      <c r="B28" s="11" t="s">
        <v>98</v>
      </c>
      <c r="C28" s="11" t="s">
        <v>112</v>
      </c>
      <c r="D28" s="11" t="s">
        <v>100</v>
      </c>
      <c r="E28" s="11" t="s">
        <v>101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5'!A1" display="13.5.2" xr:uid="{00000000-0004-0000-0300-000000000000}"/>
    <hyperlink ref="F2" location="'13.5.2E'!A1" display="9" xr:uid="{00000000-0004-0000-0300-000001000000}"/>
    <hyperlink ref="E10" location="'13.5.2E'!A1" display="'13.5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23</v>
      </c>
      <c r="B2" s="6" t="s">
        <v>24</v>
      </c>
      <c r="C2" s="6" t="s">
        <v>20</v>
      </c>
      <c r="D2" s="6" t="s">
        <v>25</v>
      </c>
      <c r="E2" s="6" t="s">
        <v>16</v>
      </c>
      <c r="F2" s="6" t="s">
        <v>113</v>
      </c>
      <c r="G2" s="6">
        <v>18177.03</v>
      </c>
      <c r="H2" s="6">
        <v>21785.170454999999</v>
      </c>
      <c r="I2" s="6">
        <v>108925.852275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5</v>
      </c>
      <c r="D8" s="11" t="s">
        <v>79</v>
      </c>
      <c r="E8" s="11">
        <v>5</v>
      </c>
    </row>
    <row r="9" spans="1:9">
      <c r="A9" s="11" t="s">
        <v>81</v>
      </c>
      <c r="B9" s="11" t="s">
        <v>81</v>
      </c>
      <c r="C9" s="11">
        <f>SUBTOTAL(109,Criteria_Summary13.5.3[Elementos])</f>
        <v>5</v>
      </c>
      <c r="D9" s="11" t="s">
        <v>81</v>
      </c>
      <c r="E9" s="11">
        <f>SUBTOTAL(109,Criteria_Summary13.5.3[Total])</f>
        <v>5</v>
      </c>
    </row>
    <row r="10" spans="1:9">
      <c r="A10" s="12" t="s">
        <v>82</v>
      </c>
      <c r="B10" s="12">
        <v>0</v>
      </c>
      <c r="C10" s="13"/>
      <c r="D10" s="13"/>
      <c r="E10" s="12">
        <v>5</v>
      </c>
    </row>
    <row r="13" spans="1:9">
      <c r="A13" s="18" t="s">
        <v>79</v>
      </c>
      <c r="B13" s="18" t="s">
        <v>79</v>
      </c>
      <c r="C13" s="18" t="s">
        <v>79</v>
      </c>
      <c r="D13" s="18" t="s">
        <v>79</v>
      </c>
      <c r="E13" s="18" t="s">
        <v>79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5</v>
      </c>
      <c r="C16" s="21" t="s">
        <v>84</v>
      </c>
      <c r="D16" s="21" t="s">
        <v>84</v>
      </c>
      <c r="E16" s="11">
        <v>5</v>
      </c>
    </row>
    <row r="18" spans="1:5">
      <c r="A18" s="22" t="s">
        <v>85</v>
      </c>
      <c r="B18" s="22" t="s">
        <v>85</v>
      </c>
      <c r="C18" s="22" t="s">
        <v>85</v>
      </c>
      <c r="D18" s="22" t="s">
        <v>85</v>
      </c>
      <c r="E18" s="22" t="s">
        <v>85</v>
      </c>
    </row>
    <row r="19" spans="1:5">
      <c r="A19" s="20" t="s">
        <v>86</v>
      </c>
      <c r="B19" s="20" t="s">
        <v>86</v>
      </c>
      <c r="C19" s="20" t="s">
        <v>86</v>
      </c>
      <c r="D19" s="14" t="s">
        <v>87</v>
      </c>
      <c r="E19" s="14"/>
    </row>
    <row r="20" spans="1:5">
      <c r="A20" s="11"/>
      <c r="B20" s="11"/>
      <c r="C20" s="11"/>
      <c r="D20" s="11" t="s">
        <v>88</v>
      </c>
      <c r="E20" s="11" t="s">
        <v>89</v>
      </c>
    </row>
    <row r="22" spans="1:5">
      <c r="A22" s="22" t="s">
        <v>90</v>
      </c>
      <c r="B22" s="22" t="s">
        <v>90</v>
      </c>
      <c r="C22" s="22" t="s">
        <v>90</v>
      </c>
      <c r="D22" s="22" t="s">
        <v>90</v>
      </c>
      <c r="E22" s="22" t="s">
        <v>90</v>
      </c>
    </row>
    <row r="23" spans="1:5">
      <c r="A23" s="20" t="s">
        <v>91</v>
      </c>
      <c r="B23" s="14"/>
      <c r="C23" s="14"/>
      <c r="D23" s="14" t="s">
        <v>75</v>
      </c>
      <c r="E23" s="14"/>
    </row>
    <row r="24" spans="1:5">
      <c r="A24" s="21" t="s">
        <v>110</v>
      </c>
      <c r="B24" s="21" t="s">
        <v>110</v>
      </c>
      <c r="C24" s="21" t="s">
        <v>110</v>
      </c>
      <c r="D24" s="11" t="s">
        <v>114</v>
      </c>
      <c r="E24" s="11" t="s">
        <v>89</v>
      </c>
    </row>
    <row r="26" spans="1:5">
      <c r="A26" s="22" t="s">
        <v>94</v>
      </c>
      <c r="B26" s="22" t="s">
        <v>94</v>
      </c>
      <c r="C26" s="22" t="s">
        <v>94</v>
      </c>
      <c r="D26" s="22" t="s">
        <v>94</v>
      </c>
      <c r="E26" s="22" t="s">
        <v>94</v>
      </c>
    </row>
    <row r="27" spans="1:5">
      <c r="A27" s="14" t="s">
        <v>75</v>
      </c>
      <c r="B27" s="14" t="s">
        <v>95</v>
      </c>
      <c r="C27" s="14" t="s">
        <v>96</v>
      </c>
      <c r="D27" s="14" t="s">
        <v>97</v>
      </c>
      <c r="E27" s="14"/>
    </row>
    <row r="28" spans="1:5" ht="72.75">
      <c r="A28" s="11" t="s">
        <v>75</v>
      </c>
      <c r="B28" s="11" t="s">
        <v>98</v>
      </c>
      <c r="C28" s="11" t="s">
        <v>115</v>
      </c>
      <c r="D28" s="11" t="s">
        <v>100</v>
      </c>
      <c r="E28" s="11" t="s">
        <v>101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5'!A1" display="13.5.3" xr:uid="{00000000-0004-0000-0400-000000000000}"/>
    <hyperlink ref="F2" location="'13.5.3E'!A1" display="5" xr:uid="{00000000-0004-0000-0400-000001000000}"/>
    <hyperlink ref="E10" location="'13.5.3E'!A1" display="'13.5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4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6" t="s">
        <v>27</v>
      </c>
      <c r="B2" s="6" t="s">
        <v>28</v>
      </c>
      <c r="C2" s="6" t="s">
        <v>14</v>
      </c>
      <c r="D2" s="6" t="s">
        <v>29</v>
      </c>
      <c r="E2" s="6" t="s">
        <v>16</v>
      </c>
      <c r="F2" s="6" t="s">
        <v>116</v>
      </c>
      <c r="G2" s="6">
        <v>572.84</v>
      </c>
      <c r="H2" s="6">
        <v>686.54874000000007</v>
      </c>
      <c r="I2" s="6">
        <v>9611.6823600000007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5</v>
      </c>
      <c r="D8" s="11" t="s">
        <v>79</v>
      </c>
      <c r="E8" s="11">
        <v>5</v>
      </c>
    </row>
    <row r="9" spans="1:9">
      <c r="A9" s="11">
        <v>2</v>
      </c>
      <c r="B9" s="11" t="s">
        <v>78</v>
      </c>
      <c r="C9" s="11">
        <v>9</v>
      </c>
      <c r="D9" s="11" t="s">
        <v>79</v>
      </c>
      <c r="E9" s="11">
        <v>9</v>
      </c>
    </row>
    <row r="10" spans="1:9">
      <c r="A10" s="11" t="s">
        <v>81</v>
      </c>
      <c r="B10" s="11" t="s">
        <v>81</v>
      </c>
      <c r="C10" s="11">
        <f>SUBTOTAL(109,Criteria_Summary13.5.4[Elementos])</f>
        <v>14</v>
      </c>
      <c r="D10" s="11" t="s">
        <v>81</v>
      </c>
      <c r="E10" s="11">
        <f>SUBTOTAL(109,Criteria_Summary13.5.4[Total])</f>
        <v>14</v>
      </c>
    </row>
    <row r="11" spans="1:9">
      <c r="A11" s="12" t="s">
        <v>82</v>
      </c>
      <c r="B11" s="12">
        <v>0</v>
      </c>
      <c r="C11" s="13"/>
      <c r="D11" s="13"/>
      <c r="E11" s="12">
        <v>14</v>
      </c>
    </row>
    <row r="14" spans="1:9">
      <c r="A14" s="18" t="s">
        <v>79</v>
      </c>
      <c r="B14" s="18" t="s">
        <v>79</v>
      </c>
      <c r="C14" s="18" t="s">
        <v>79</v>
      </c>
      <c r="D14" s="18" t="s">
        <v>79</v>
      </c>
      <c r="E14" s="18" t="s">
        <v>79</v>
      </c>
    </row>
    <row r="15" spans="1:9">
      <c r="A15" s="19"/>
      <c r="B15" s="19"/>
      <c r="C15" s="19"/>
      <c r="D15" s="19"/>
      <c r="E15" s="19"/>
    </row>
    <row r="16" spans="1:9">
      <c r="A16" s="14" t="s">
        <v>75</v>
      </c>
      <c r="B16" s="14" t="s">
        <v>76</v>
      </c>
      <c r="C16" s="20" t="s">
        <v>83</v>
      </c>
      <c r="D16" s="20" t="s">
        <v>83</v>
      </c>
      <c r="E16" s="14" t="s">
        <v>9</v>
      </c>
    </row>
    <row r="17" spans="1:5">
      <c r="A17" s="11" t="s">
        <v>78</v>
      </c>
      <c r="B17" s="11">
        <v>5</v>
      </c>
      <c r="C17" s="21" t="s">
        <v>84</v>
      </c>
      <c r="D17" s="21" t="s">
        <v>84</v>
      </c>
      <c r="E17" s="11">
        <v>5</v>
      </c>
    </row>
    <row r="19" spans="1:5">
      <c r="A19" s="22" t="s">
        <v>85</v>
      </c>
      <c r="B19" s="22" t="s">
        <v>85</v>
      </c>
      <c r="C19" s="22" t="s">
        <v>85</v>
      </c>
      <c r="D19" s="22" t="s">
        <v>85</v>
      </c>
      <c r="E19" s="22" t="s">
        <v>85</v>
      </c>
    </row>
    <row r="20" spans="1:5">
      <c r="A20" s="20" t="s">
        <v>86</v>
      </c>
      <c r="B20" s="20" t="s">
        <v>86</v>
      </c>
      <c r="C20" s="20" t="s">
        <v>86</v>
      </c>
      <c r="D20" s="14" t="s">
        <v>87</v>
      </c>
      <c r="E20" s="14"/>
    </row>
    <row r="21" spans="1:5">
      <c r="A21" s="11"/>
      <c r="B21" s="11"/>
      <c r="C21" s="11"/>
      <c r="D21" s="11" t="s">
        <v>88</v>
      </c>
      <c r="E21" s="11" t="s">
        <v>89</v>
      </c>
    </row>
    <row r="23" spans="1:5">
      <c r="A23" s="22" t="s">
        <v>90</v>
      </c>
      <c r="B23" s="22" t="s">
        <v>90</v>
      </c>
      <c r="C23" s="22" t="s">
        <v>90</v>
      </c>
      <c r="D23" s="22" t="s">
        <v>90</v>
      </c>
      <c r="E23" s="22" t="s">
        <v>90</v>
      </c>
    </row>
    <row r="24" spans="1:5">
      <c r="A24" s="20" t="s">
        <v>91</v>
      </c>
      <c r="B24" s="14"/>
      <c r="C24" s="14"/>
      <c r="D24" s="14" t="s">
        <v>75</v>
      </c>
      <c r="E24" s="14"/>
    </row>
    <row r="25" spans="1:5">
      <c r="A25" s="21" t="s">
        <v>110</v>
      </c>
      <c r="B25" s="21" t="s">
        <v>110</v>
      </c>
      <c r="C25" s="21" t="s">
        <v>110</v>
      </c>
      <c r="D25" s="11" t="s">
        <v>114</v>
      </c>
      <c r="E25" s="11" t="s">
        <v>89</v>
      </c>
    </row>
    <row r="27" spans="1:5">
      <c r="A27" s="22" t="s">
        <v>94</v>
      </c>
      <c r="B27" s="22" t="s">
        <v>94</v>
      </c>
      <c r="C27" s="22" t="s">
        <v>94</v>
      </c>
      <c r="D27" s="22" t="s">
        <v>94</v>
      </c>
      <c r="E27" s="22" t="s">
        <v>94</v>
      </c>
    </row>
    <row r="28" spans="1:5">
      <c r="A28" s="14" t="s">
        <v>75</v>
      </c>
      <c r="B28" s="14" t="s">
        <v>95</v>
      </c>
      <c r="C28" s="14" t="s">
        <v>96</v>
      </c>
      <c r="D28" s="14" t="s">
        <v>97</v>
      </c>
      <c r="E28" s="14"/>
    </row>
    <row r="29" spans="1:5" ht="72.75">
      <c r="A29" s="11" t="s">
        <v>75</v>
      </c>
      <c r="B29" s="11" t="s">
        <v>98</v>
      </c>
      <c r="C29" s="11" t="s">
        <v>115</v>
      </c>
      <c r="D29" s="11" t="s">
        <v>100</v>
      </c>
      <c r="E29" s="11" t="s">
        <v>101</v>
      </c>
    </row>
    <row r="31" spans="1:5">
      <c r="A31" s="18" t="s">
        <v>79</v>
      </c>
      <c r="B31" s="18" t="s">
        <v>79</v>
      </c>
      <c r="C31" s="18" t="s">
        <v>79</v>
      </c>
      <c r="D31" s="18" t="s">
        <v>79</v>
      </c>
      <c r="E31" s="18" t="s">
        <v>79</v>
      </c>
    </row>
    <row r="32" spans="1:5">
      <c r="A32" s="19"/>
      <c r="B32" s="19"/>
      <c r="C32" s="19"/>
      <c r="D32" s="19"/>
      <c r="E32" s="19"/>
    </row>
    <row r="33" spans="1:5">
      <c r="A33" s="14" t="s">
        <v>75</v>
      </c>
      <c r="B33" s="14" t="s">
        <v>76</v>
      </c>
      <c r="C33" s="20" t="s">
        <v>83</v>
      </c>
      <c r="D33" s="20" t="s">
        <v>83</v>
      </c>
      <c r="E33" s="14" t="s">
        <v>9</v>
      </c>
    </row>
    <row r="34" spans="1:5">
      <c r="A34" s="11" t="s">
        <v>78</v>
      </c>
      <c r="B34" s="11">
        <v>9</v>
      </c>
      <c r="C34" s="21" t="s">
        <v>84</v>
      </c>
      <c r="D34" s="21" t="s">
        <v>84</v>
      </c>
      <c r="E34" s="11">
        <v>9</v>
      </c>
    </row>
    <row r="36" spans="1:5">
      <c r="A36" s="22" t="s">
        <v>85</v>
      </c>
      <c r="B36" s="22" t="s">
        <v>85</v>
      </c>
      <c r="C36" s="22" t="s">
        <v>85</v>
      </c>
      <c r="D36" s="22" t="s">
        <v>85</v>
      </c>
      <c r="E36" s="22" t="s">
        <v>85</v>
      </c>
    </row>
    <row r="37" spans="1:5">
      <c r="A37" s="20" t="s">
        <v>86</v>
      </c>
      <c r="B37" s="20" t="s">
        <v>86</v>
      </c>
      <c r="C37" s="20" t="s">
        <v>86</v>
      </c>
      <c r="D37" s="14" t="s">
        <v>87</v>
      </c>
      <c r="E37" s="14"/>
    </row>
    <row r="38" spans="1:5">
      <c r="A38" s="11"/>
      <c r="B38" s="11"/>
      <c r="C38" s="11"/>
      <c r="D38" s="11" t="s">
        <v>88</v>
      </c>
      <c r="E38" s="11" t="s">
        <v>89</v>
      </c>
    </row>
    <row r="40" spans="1:5">
      <c r="A40" s="22" t="s">
        <v>90</v>
      </c>
      <c r="B40" s="22" t="s">
        <v>90</v>
      </c>
      <c r="C40" s="22" t="s">
        <v>90</v>
      </c>
      <c r="D40" s="22" t="s">
        <v>90</v>
      </c>
      <c r="E40" s="22" t="s">
        <v>90</v>
      </c>
    </row>
    <row r="41" spans="1:5">
      <c r="A41" s="20" t="s">
        <v>91</v>
      </c>
      <c r="B41" s="14"/>
      <c r="C41" s="14"/>
      <c r="D41" s="14" t="s">
        <v>75</v>
      </c>
      <c r="E41" s="14"/>
    </row>
    <row r="42" spans="1:5">
      <c r="A42" s="21" t="s">
        <v>110</v>
      </c>
      <c r="B42" s="21" t="s">
        <v>110</v>
      </c>
      <c r="C42" s="21" t="s">
        <v>110</v>
      </c>
      <c r="D42" s="11" t="s">
        <v>111</v>
      </c>
      <c r="E42" s="11" t="s">
        <v>89</v>
      </c>
    </row>
    <row r="44" spans="1:5">
      <c r="A44" s="22" t="s">
        <v>94</v>
      </c>
      <c r="B44" s="22" t="s">
        <v>94</v>
      </c>
      <c r="C44" s="22" t="s">
        <v>94</v>
      </c>
      <c r="D44" s="22" t="s">
        <v>94</v>
      </c>
      <c r="E44" s="22" t="s">
        <v>94</v>
      </c>
    </row>
    <row r="45" spans="1:5">
      <c r="A45" s="14" t="s">
        <v>75</v>
      </c>
      <c r="B45" s="14" t="s">
        <v>95</v>
      </c>
      <c r="C45" s="14" t="s">
        <v>96</v>
      </c>
      <c r="D45" s="14" t="s">
        <v>97</v>
      </c>
      <c r="E45" s="14"/>
    </row>
    <row r="46" spans="1:5" ht="72.75">
      <c r="A46" s="11" t="s">
        <v>75</v>
      </c>
      <c r="B46" s="11" t="s">
        <v>98</v>
      </c>
      <c r="C46" s="11" t="s">
        <v>112</v>
      </c>
      <c r="D46" s="11" t="s">
        <v>100</v>
      </c>
      <c r="E46" s="11" t="s">
        <v>101</v>
      </c>
    </row>
  </sheetData>
  <mergeCells count="22">
    <mergeCell ref="A42:C42"/>
    <mergeCell ref="A44:E44"/>
    <mergeCell ref="C34:D34"/>
    <mergeCell ref="A36:E36"/>
    <mergeCell ref="A37:C37"/>
    <mergeCell ref="A40:E40"/>
    <mergeCell ref="A41"/>
    <mergeCell ref="A25:C25"/>
    <mergeCell ref="A27:E27"/>
    <mergeCell ref="A31:E31"/>
    <mergeCell ref="A32:E32"/>
    <mergeCell ref="C33:D33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5'!A1" display="13.5.4" xr:uid="{00000000-0004-0000-0500-000000000000}"/>
    <hyperlink ref="F2" location="'13.5.4E'!A1" display="14" xr:uid="{00000000-0004-0000-0500-000001000000}"/>
    <hyperlink ref="E11" location="'13.5.4E'!A1" display="'13.5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31</v>
      </c>
      <c r="B2" s="6" t="s">
        <v>32</v>
      </c>
      <c r="C2" s="6" t="s">
        <v>14</v>
      </c>
      <c r="D2" s="6" t="s">
        <v>33</v>
      </c>
      <c r="E2" s="6" t="s">
        <v>16</v>
      </c>
      <c r="F2" s="6" t="s">
        <v>117</v>
      </c>
      <c r="G2" s="6">
        <v>8040</v>
      </c>
      <c r="H2" s="6">
        <v>9635.94</v>
      </c>
      <c r="I2" s="6">
        <v>77087.520000000004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8</v>
      </c>
      <c r="D8" s="11" t="s">
        <v>79</v>
      </c>
      <c r="E8" s="11">
        <v>8</v>
      </c>
    </row>
    <row r="9" spans="1:9">
      <c r="A9" s="11" t="s">
        <v>81</v>
      </c>
      <c r="B9" s="11" t="s">
        <v>81</v>
      </c>
      <c r="C9" s="11">
        <f>SUBTOTAL(109,Criteria_Summary13.5.5[Elementos])</f>
        <v>8</v>
      </c>
      <c r="D9" s="11" t="s">
        <v>81</v>
      </c>
      <c r="E9" s="11">
        <f>SUBTOTAL(109,Criteria_Summary13.5.5[Total])</f>
        <v>8</v>
      </c>
    </row>
    <row r="10" spans="1:9">
      <c r="A10" s="12" t="s">
        <v>82</v>
      </c>
      <c r="B10" s="12">
        <v>0</v>
      </c>
      <c r="C10" s="13"/>
      <c r="D10" s="13"/>
      <c r="E10" s="12">
        <v>8</v>
      </c>
    </row>
    <row r="13" spans="1:9">
      <c r="A13" s="18" t="s">
        <v>79</v>
      </c>
      <c r="B13" s="18" t="s">
        <v>79</v>
      </c>
      <c r="C13" s="18" t="s">
        <v>79</v>
      </c>
      <c r="D13" s="18" t="s">
        <v>79</v>
      </c>
      <c r="E13" s="18" t="s">
        <v>79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8</v>
      </c>
      <c r="C16" s="21" t="s">
        <v>84</v>
      </c>
      <c r="D16" s="21" t="s">
        <v>84</v>
      </c>
      <c r="E16" s="11">
        <v>8</v>
      </c>
    </row>
    <row r="18" spans="1:5">
      <c r="A18" s="22" t="s">
        <v>85</v>
      </c>
      <c r="B18" s="22" t="s">
        <v>85</v>
      </c>
      <c r="C18" s="22" t="s">
        <v>85</v>
      </c>
      <c r="D18" s="22" t="s">
        <v>85</v>
      </c>
      <c r="E18" s="22" t="s">
        <v>85</v>
      </c>
    </row>
    <row r="19" spans="1:5">
      <c r="A19" s="20" t="s">
        <v>86</v>
      </c>
      <c r="B19" s="20" t="s">
        <v>86</v>
      </c>
      <c r="C19" s="20" t="s">
        <v>86</v>
      </c>
      <c r="D19" s="14" t="s">
        <v>87</v>
      </c>
      <c r="E19" s="14"/>
    </row>
    <row r="20" spans="1:5">
      <c r="A20" s="11"/>
      <c r="B20" s="11"/>
      <c r="C20" s="11"/>
      <c r="D20" s="11" t="s">
        <v>88</v>
      </c>
      <c r="E20" s="11" t="s">
        <v>89</v>
      </c>
    </row>
    <row r="22" spans="1:5">
      <c r="A22" s="22" t="s">
        <v>90</v>
      </c>
      <c r="B22" s="22" t="s">
        <v>90</v>
      </c>
      <c r="C22" s="22" t="s">
        <v>90</v>
      </c>
      <c r="D22" s="22" t="s">
        <v>90</v>
      </c>
      <c r="E22" s="22" t="s">
        <v>90</v>
      </c>
    </row>
    <row r="23" spans="1:5">
      <c r="A23" s="20" t="s">
        <v>91</v>
      </c>
      <c r="B23" s="14"/>
      <c r="C23" s="14"/>
      <c r="D23" s="14" t="s">
        <v>75</v>
      </c>
      <c r="E23" s="14"/>
    </row>
    <row r="24" spans="1:5">
      <c r="A24" s="21" t="s">
        <v>92</v>
      </c>
      <c r="B24" s="21" t="s">
        <v>92</v>
      </c>
      <c r="C24" s="21" t="s">
        <v>92</v>
      </c>
      <c r="D24" s="11" t="s">
        <v>105</v>
      </c>
      <c r="E24" s="11" t="s">
        <v>89</v>
      </c>
    </row>
    <row r="26" spans="1:5">
      <c r="A26" s="22" t="s">
        <v>94</v>
      </c>
      <c r="B26" s="22" t="s">
        <v>94</v>
      </c>
      <c r="C26" s="22" t="s">
        <v>94</v>
      </c>
      <c r="D26" s="22" t="s">
        <v>94</v>
      </c>
      <c r="E26" s="22" t="s">
        <v>94</v>
      </c>
    </row>
    <row r="27" spans="1:5">
      <c r="A27" s="14" t="s">
        <v>75</v>
      </c>
      <c r="B27" s="14" t="s">
        <v>95</v>
      </c>
      <c r="C27" s="14" t="s">
        <v>96</v>
      </c>
      <c r="D27" s="14" t="s">
        <v>97</v>
      </c>
      <c r="E27" s="14"/>
    </row>
    <row r="28" spans="1:5" ht="84.75">
      <c r="A28" s="11" t="s">
        <v>75</v>
      </c>
      <c r="B28" s="11" t="s">
        <v>98</v>
      </c>
      <c r="C28" s="11" t="s">
        <v>106</v>
      </c>
      <c r="D28" s="11" t="s">
        <v>100</v>
      </c>
      <c r="E28" s="11" t="s">
        <v>101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5'!A1" display="13.5.5" xr:uid="{00000000-0004-0000-0600-000000000000}"/>
    <hyperlink ref="F2" location="'13.5.5E'!A1" display="8" xr:uid="{00000000-0004-0000-0600-000001000000}"/>
    <hyperlink ref="E10" location="'13.5.5E'!A1" display="'13.5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35</v>
      </c>
      <c r="B2" s="6" t="s">
        <v>36</v>
      </c>
      <c r="C2" s="6" t="s">
        <v>14</v>
      </c>
      <c r="D2" s="6" t="s">
        <v>37</v>
      </c>
      <c r="E2" s="6" t="s">
        <v>16</v>
      </c>
      <c r="F2" s="6" t="s">
        <v>118</v>
      </c>
      <c r="G2" s="6">
        <v>3088.97</v>
      </c>
      <c r="H2" s="6">
        <v>3702.130545</v>
      </c>
      <c r="I2" s="6">
        <v>7404.26109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2</v>
      </c>
      <c r="D8" s="11" t="s">
        <v>80</v>
      </c>
      <c r="E8" s="11">
        <v>2</v>
      </c>
    </row>
    <row r="9" spans="1:9">
      <c r="A9" s="11" t="s">
        <v>81</v>
      </c>
      <c r="B9" s="11" t="s">
        <v>81</v>
      </c>
      <c r="C9" s="11">
        <f>SUBTOTAL(109,Criteria_Summary13.5.6[Elementos])</f>
        <v>2</v>
      </c>
      <c r="D9" s="11" t="s">
        <v>81</v>
      </c>
      <c r="E9" s="11">
        <f>SUBTOTAL(109,Criteria_Summary13.5.6[Total])</f>
        <v>2</v>
      </c>
    </row>
    <row r="10" spans="1:9">
      <c r="A10" s="12" t="s">
        <v>82</v>
      </c>
      <c r="B10" s="12">
        <v>0</v>
      </c>
      <c r="C10" s="13"/>
      <c r="D10" s="13"/>
      <c r="E10" s="12">
        <v>2</v>
      </c>
    </row>
    <row r="13" spans="1:9">
      <c r="A13" s="18" t="s">
        <v>80</v>
      </c>
      <c r="B13" s="18" t="s">
        <v>80</v>
      </c>
      <c r="C13" s="18" t="s">
        <v>80</v>
      </c>
      <c r="D13" s="18" t="s">
        <v>80</v>
      </c>
      <c r="E13" s="18" t="s">
        <v>80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2</v>
      </c>
      <c r="C16" s="21" t="s">
        <v>102</v>
      </c>
      <c r="D16" s="21" t="s">
        <v>102</v>
      </c>
      <c r="E16" s="11">
        <v>2</v>
      </c>
    </row>
    <row r="18" spans="1:5">
      <c r="A18" s="22" t="s">
        <v>90</v>
      </c>
      <c r="B18" s="22" t="s">
        <v>90</v>
      </c>
      <c r="C18" s="22" t="s">
        <v>90</v>
      </c>
      <c r="D18" s="22" t="s">
        <v>90</v>
      </c>
      <c r="E18" s="22" t="s">
        <v>90</v>
      </c>
    </row>
    <row r="19" spans="1:5">
      <c r="A19" s="20" t="s">
        <v>91</v>
      </c>
      <c r="B19" s="14"/>
      <c r="C19" s="14"/>
      <c r="D19" s="14" t="s">
        <v>75</v>
      </c>
      <c r="E19" s="14"/>
    </row>
    <row r="20" spans="1:5">
      <c r="A20" s="21" t="s">
        <v>92</v>
      </c>
      <c r="B20" s="21" t="s">
        <v>92</v>
      </c>
      <c r="C20" s="21" t="s">
        <v>92</v>
      </c>
      <c r="D20" s="11" t="s">
        <v>107</v>
      </c>
      <c r="E20" s="11" t="s">
        <v>89</v>
      </c>
    </row>
    <row r="22" spans="1:5">
      <c r="A22" s="22" t="s">
        <v>94</v>
      </c>
      <c r="B22" s="22" t="s">
        <v>94</v>
      </c>
      <c r="C22" s="22" t="s">
        <v>94</v>
      </c>
      <c r="D22" s="22" t="s">
        <v>94</v>
      </c>
      <c r="E22" s="22" t="s">
        <v>94</v>
      </c>
    </row>
    <row r="23" spans="1:5">
      <c r="A23" s="14" t="s">
        <v>75</v>
      </c>
      <c r="B23" s="14" t="s">
        <v>95</v>
      </c>
      <c r="C23" s="14" t="s">
        <v>96</v>
      </c>
      <c r="D23" s="14" t="s">
        <v>97</v>
      </c>
      <c r="E23" s="14"/>
    </row>
    <row r="24" spans="1:5" ht="84.75">
      <c r="A24" s="11" t="s">
        <v>75</v>
      </c>
      <c r="B24" s="11" t="s">
        <v>98</v>
      </c>
      <c r="C24" s="11" t="s">
        <v>108</v>
      </c>
      <c r="D24" s="11" t="s">
        <v>100</v>
      </c>
      <c r="E24" s="11" t="s">
        <v>101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5'!A1" display="13.5.6" xr:uid="{00000000-0004-0000-0700-000000000000}"/>
    <hyperlink ref="F2" location="'13.5.6E'!A1" display="2" xr:uid="{00000000-0004-0000-0700-000001000000}"/>
    <hyperlink ref="E10" location="'13.5.6E'!A1" display="'13.5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39</v>
      </c>
      <c r="B2" s="6" t="s">
        <v>40</v>
      </c>
      <c r="C2" s="6" t="s">
        <v>14</v>
      </c>
      <c r="D2" s="6" t="s">
        <v>41</v>
      </c>
      <c r="E2" s="6" t="s">
        <v>16</v>
      </c>
      <c r="F2" s="6" t="s">
        <v>118</v>
      </c>
      <c r="G2" s="6">
        <v>2001.39</v>
      </c>
      <c r="H2" s="6">
        <v>2398.6659150000005</v>
      </c>
      <c r="I2" s="6">
        <v>4797.331830000001</v>
      </c>
    </row>
    <row r="5" spans="1:9">
      <c r="A5" s="16" t="s">
        <v>74</v>
      </c>
      <c r="B5" s="16" t="s">
        <v>74</v>
      </c>
      <c r="C5" s="16" t="s">
        <v>74</v>
      </c>
      <c r="D5" s="16" t="s">
        <v>74</v>
      </c>
      <c r="E5" s="16" t="s">
        <v>74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75</v>
      </c>
      <c r="C7" s="10" t="s">
        <v>76</v>
      </c>
      <c r="D7" s="10" t="s">
        <v>77</v>
      </c>
      <c r="E7" s="10" t="s">
        <v>9</v>
      </c>
    </row>
    <row r="8" spans="1:9">
      <c r="A8" s="11">
        <v>1</v>
      </c>
      <c r="B8" s="11" t="s">
        <v>78</v>
      </c>
      <c r="C8" s="11">
        <v>2</v>
      </c>
      <c r="D8" s="11" t="s">
        <v>80</v>
      </c>
      <c r="E8" s="11">
        <v>2</v>
      </c>
    </row>
    <row r="9" spans="1:9">
      <c r="A9" s="11" t="s">
        <v>81</v>
      </c>
      <c r="B9" s="11" t="s">
        <v>81</v>
      </c>
      <c r="C9" s="11">
        <f>SUBTOTAL(109,Criteria_Summary13.5.7[Elementos])</f>
        <v>2</v>
      </c>
      <c r="D9" s="11" t="s">
        <v>81</v>
      </c>
      <c r="E9" s="11">
        <f>SUBTOTAL(109,Criteria_Summary13.5.7[Total])</f>
        <v>2</v>
      </c>
    </row>
    <row r="10" spans="1:9">
      <c r="A10" s="12" t="s">
        <v>82</v>
      </c>
      <c r="B10" s="12">
        <v>0</v>
      </c>
      <c r="C10" s="13"/>
      <c r="D10" s="13"/>
      <c r="E10" s="12">
        <v>2</v>
      </c>
    </row>
    <row r="13" spans="1:9">
      <c r="A13" s="18" t="s">
        <v>80</v>
      </c>
      <c r="B13" s="18" t="s">
        <v>80</v>
      </c>
      <c r="C13" s="18" t="s">
        <v>80</v>
      </c>
      <c r="D13" s="18" t="s">
        <v>80</v>
      </c>
      <c r="E13" s="18" t="s">
        <v>80</v>
      </c>
    </row>
    <row r="14" spans="1:9">
      <c r="A14" s="19"/>
      <c r="B14" s="19"/>
      <c r="C14" s="19"/>
      <c r="D14" s="19"/>
      <c r="E14" s="19"/>
    </row>
    <row r="15" spans="1:9">
      <c r="A15" s="14" t="s">
        <v>75</v>
      </c>
      <c r="B15" s="14" t="s">
        <v>76</v>
      </c>
      <c r="C15" s="20" t="s">
        <v>83</v>
      </c>
      <c r="D15" s="20" t="s">
        <v>83</v>
      </c>
      <c r="E15" s="14" t="s">
        <v>9</v>
      </c>
    </row>
    <row r="16" spans="1:9">
      <c r="A16" s="11" t="s">
        <v>78</v>
      </c>
      <c r="B16" s="11">
        <v>2</v>
      </c>
      <c r="C16" s="21" t="s">
        <v>102</v>
      </c>
      <c r="D16" s="21" t="s">
        <v>102</v>
      </c>
      <c r="E16" s="11">
        <v>2</v>
      </c>
    </row>
    <row r="18" spans="1:5">
      <c r="A18" s="22" t="s">
        <v>90</v>
      </c>
      <c r="B18" s="22" t="s">
        <v>90</v>
      </c>
      <c r="C18" s="22" t="s">
        <v>90</v>
      </c>
      <c r="D18" s="22" t="s">
        <v>90</v>
      </c>
      <c r="E18" s="22" t="s">
        <v>90</v>
      </c>
    </row>
    <row r="19" spans="1:5">
      <c r="A19" s="20" t="s">
        <v>91</v>
      </c>
      <c r="B19" s="14"/>
      <c r="C19" s="14"/>
      <c r="D19" s="14" t="s">
        <v>75</v>
      </c>
      <c r="E19" s="14"/>
    </row>
    <row r="20" spans="1:5">
      <c r="A20" s="21" t="s">
        <v>92</v>
      </c>
      <c r="B20" s="21" t="s">
        <v>92</v>
      </c>
      <c r="C20" s="21" t="s">
        <v>92</v>
      </c>
      <c r="D20" s="11" t="s">
        <v>103</v>
      </c>
      <c r="E20" s="11" t="s">
        <v>89</v>
      </c>
    </row>
    <row r="22" spans="1:5">
      <c r="A22" s="22" t="s">
        <v>94</v>
      </c>
      <c r="B22" s="22" t="s">
        <v>94</v>
      </c>
      <c r="C22" s="22" t="s">
        <v>94</v>
      </c>
      <c r="D22" s="22" t="s">
        <v>94</v>
      </c>
      <c r="E22" s="22" t="s">
        <v>94</v>
      </c>
    </row>
    <row r="23" spans="1:5">
      <c r="A23" s="14" t="s">
        <v>75</v>
      </c>
      <c r="B23" s="14" t="s">
        <v>95</v>
      </c>
      <c r="C23" s="14" t="s">
        <v>96</v>
      </c>
      <c r="D23" s="14" t="s">
        <v>97</v>
      </c>
      <c r="E23" s="14"/>
    </row>
    <row r="24" spans="1:5" ht="84.75">
      <c r="A24" s="11" t="s">
        <v>75</v>
      </c>
      <c r="B24" s="11" t="s">
        <v>98</v>
      </c>
      <c r="C24" s="11" t="s">
        <v>104</v>
      </c>
      <c r="D24" s="11" t="s">
        <v>100</v>
      </c>
      <c r="E24" s="11" t="s">
        <v>101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5'!A1" display="13.5.7" xr:uid="{00000000-0004-0000-0800-000000000000}"/>
    <hyperlink ref="F2" location="'13.5.7E'!A1" display="2" xr:uid="{00000000-0004-0000-0800-000001000000}"/>
    <hyperlink ref="E10" location="'13.5.7E'!A1" display="'13.5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Orçamento</vt:lpstr>
      <vt:lpstr>13.5</vt:lpstr>
      <vt:lpstr>13.5.1</vt:lpstr>
      <vt:lpstr>13.5.2</vt:lpstr>
      <vt:lpstr>13.5.3</vt:lpstr>
      <vt:lpstr>13.5.4</vt:lpstr>
      <vt:lpstr>13.5.5</vt:lpstr>
      <vt:lpstr>13.5.6</vt:lpstr>
      <vt:lpstr>13.5.7</vt:lpstr>
      <vt:lpstr>13.5.8</vt:lpstr>
      <vt:lpstr>13.5.9</vt:lpstr>
      <vt:lpstr>13.5.10</vt:lpstr>
      <vt:lpstr>13.5.11</vt:lpstr>
      <vt:lpstr>13.5.12</vt:lpstr>
      <vt:lpstr>13.5.13</vt:lpstr>
      <vt:lpstr>13.5.14</vt:lpstr>
      <vt:lpstr>13.5.1E</vt:lpstr>
      <vt:lpstr>13.5.2E</vt:lpstr>
      <vt:lpstr>13.5.3E</vt:lpstr>
      <vt:lpstr>13.5.4E</vt:lpstr>
      <vt:lpstr>13.5.5E</vt:lpstr>
      <vt:lpstr>13.5.6E</vt:lpstr>
      <vt:lpstr>13.5.7E</vt:lpstr>
      <vt:lpstr>13.5.8E</vt:lpstr>
      <vt:lpstr>13.5.9E</vt:lpstr>
      <vt:lpstr>13.5.10E</vt:lpstr>
      <vt:lpstr>13.5.11E</vt:lpstr>
      <vt:lpstr>13.5.12E</vt:lpstr>
      <vt:lpstr>13.5.13E</vt:lpstr>
      <vt:lpstr>13.5.14E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2025-04-07T13:02:36Z</dcterms:modified>
</cp:coreProperties>
</file>